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G:\02 - PLANEJAMENTO E CONTROLE\9. Relatórios\24. Earnings Release\2025\2025 09\Planilha de Fundamentos\"/>
    </mc:Choice>
  </mc:AlternateContent>
  <xr:revisionPtr revIDLastSave="0" documentId="13_ncr:2001_{EB6F5326-8579-4B9A-A8C6-33799F030CFD}" xr6:coauthVersionLast="47" xr6:coauthVersionMax="47" xr10:uidLastSave="{00000000-0000-0000-0000-000000000000}"/>
  <workbookProtection workbookAlgorithmName="SHA-512" workbookHashValue="Jjy3TQa7GYO8zXgQJ4i8TGlOV1o2qtmjMFXBpjRuVXefXWtctTYqgLaycvOTxHPcAkB5le3CKEUPoyssjatQVw==" workbookSaltValue="dLE8kIscZlR/AHbrVQq21g==" workbookSpinCount="100000" lockStructure="1"/>
  <bookViews>
    <workbookView showSheetTabs="0" xWindow="28680" yWindow="-120" windowWidth="29040" windowHeight="15720" tabRatio="718" xr2:uid="{00000000-000D-0000-FFFF-FFFF00000000}"/>
  </bookViews>
  <sheets>
    <sheet name="Capa|Cover" sheetId="7" r:id="rId1"/>
    <sheet name="Dados Operacionais" sheetId="6" r:id="rId2"/>
    <sheet name="Balanço Patrimonial" sheetId="1" r:id="rId3"/>
    <sheet name="DRE" sheetId="4" r:id="rId4"/>
    <sheet name="Operacional Data" sheetId="8" r:id="rId5"/>
    <sheet name="Balance Sheet" sheetId="9" r:id="rId6"/>
    <sheet name="Income Statement" sheetId="10" r:id="rId7"/>
  </sheets>
  <externalReferences>
    <externalReference r:id="rId8"/>
  </externalReferences>
  <definedNames>
    <definedName name="_xlnm._FilterDatabase" localSheetId="1" hidden="1">'Dados Operacionais'!$B$5:$Y$5</definedName>
    <definedName name="DRE_CS">'[1]Base Destaques'!$B$85:$AQ$114</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S113" i="8" l="1"/>
  <c r="AS104" i="8"/>
  <c r="AS98" i="8"/>
  <c r="AS95" i="8"/>
  <c r="AS90" i="8"/>
  <c r="AS86" i="8"/>
  <c r="AS83" i="8"/>
  <c r="AS82" i="8"/>
  <c r="AS81" i="8"/>
  <c r="AS80" i="8"/>
  <c r="AS79" i="8"/>
  <c r="AS78" i="8"/>
  <c r="AS76" i="8" s="1"/>
  <c r="AS84" i="8" s="1"/>
  <c r="AS77" i="8"/>
  <c r="AS74" i="8"/>
  <c r="AS73" i="8"/>
  <c r="AS72" i="8"/>
  <c r="AS70" i="8"/>
  <c r="AS68" i="8" s="1"/>
  <c r="AS69" i="8"/>
  <c r="AS58" i="8"/>
  <c r="AS66" i="8" s="1"/>
  <c r="AS55" i="8"/>
  <c r="AS51" i="8"/>
  <c r="AS41" i="8"/>
  <c r="AS49" i="8" s="1"/>
  <c r="AS37" i="8"/>
  <c r="AS33" i="8"/>
  <c r="AS23" i="8"/>
  <c r="AS31" i="8" s="1"/>
  <c r="AK59" i="9"/>
  <c r="AK57" i="9"/>
  <c r="AK44" i="9"/>
  <c r="AK32" i="9"/>
  <c r="AK31" i="9" s="1"/>
  <c r="AK66" i="9" s="1"/>
  <c r="AK24" i="9"/>
  <c r="AK17" i="9"/>
  <c r="AK9" i="9"/>
  <c r="AK8" i="9"/>
  <c r="AS78" i="10"/>
  <c r="AS77" i="10"/>
  <c r="AS79" i="10" s="1"/>
  <c r="AS76" i="10"/>
  <c r="AS67" i="10"/>
  <c r="AS68" i="10" s="1"/>
  <c r="AS24" i="10"/>
  <c r="AS16" i="10"/>
  <c r="AS22" i="10" s="1"/>
  <c r="AS7" i="10"/>
  <c r="AS76" i="4"/>
  <c r="AS77" i="4" s="1"/>
  <c r="AS67" i="4"/>
  <c r="AS68" i="4" s="1"/>
  <c r="AS24" i="4"/>
  <c r="AS16" i="4"/>
  <c r="AS7" i="4"/>
  <c r="AS86" i="10" l="1"/>
  <c r="AS31" i="10"/>
  <c r="AS71" i="10"/>
  <c r="AS70" i="10"/>
  <c r="AS69" i="10"/>
  <c r="AS22" i="4"/>
  <c r="AS31" i="4" s="1"/>
  <c r="AS69" i="4"/>
  <c r="AS71" i="4"/>
  <c r="AS78" i="4"/>
  <c r="AS72" i="10" l="1"/>
  <c r="AS73" i="10"/>
  <c r="AS32" i="10"/>
  <c r="AS36" i="10"/>
  <c r="AS35" i="10"/>
  <c r="AS34" i="10"/>
  <c r="AS33" i="10"/>
  <c r="AS43" i="10"/>
  <c r="AS86" i="4"/>
  <c r="AS72" i="4"/>
  <c r="AS43" i="4"/>
  <c r="AS33" i="4"/>
  <c r="AS32" i="4"/>
  <c r="AS35" i="4"/>
  <c r="AS51" i="10" l="1"/>
  <c r="AS55" i="10" s="1"/>
  <c r="AS46" i="10"/>
  <c r="AS47" i="10"/>
  <c r="AS45" i="10"/>
  <c r="AS44" i="10"/>
  <c r="AS51" i="4"/>
  <c r="AS55" i="4" s="1"/>
  <c r="AS44" i="4"/>
  <c r="AS46" i="4"/>
  <c r="AS61" i="10" l="1"/>
  <c r="AS60" i="10"/>
  <c r="AS89" i="10"/>
  <c r="AS59" i="10"/>
  <c r="AS59" i="4"/>
  <c r="AS89" i="4"/>
  <c r="AS61" i="4"/>
  <c r="AS91" i="10" l="1"/>
  <c r="AS90" i="10"/>
  <c r="AS90" i="4"/>
  <c r="AK59" i="1" l="1"/>
  <c r="AK57" i="1" s="1"/>
  <c r="AK44" i="1"/>
  <c r="AK32" i="1"/>
  <c r="AK24" i="1"/>
  <c r="AK17" i="1" s="1"/>
  <c r="AK9" i="1"/>
  <c r="AK31" i="1" l="1"/>
  <c r="AK8" i="1"/>
  <c r="AS113" i="6"/>
  <c r="AS104" i="6"/>
  <c r="AS98" i="6"/>
  <c r="AS95" i="6"/>
  <c r="AS90" i="6"/>
  <c r="AS86" i="6"/>
  <c r="AS83" i="6"/>
  <c r="AS82" i="6"/>
  <c r="AS81" i="6"/>
  <c r="AS80" i="6"/>
  <c r="AS79" i="6"/>
  <c r="AS78" i="6"/>
  <c r="AS77" i="6"/>
  <c r="AS74" i="6"/>
  <c r="AS73" i="6"/>
  <c r="AS72" i="6" s="1"/>
  <c r="AS70" i="6"/>
  <c r="AS68" i="6" s="1"/>
  <c r="AS69" i="6"/>
  <c r="AS58" i="6"/>
  <c r="AS66" i="6" s="1"/>
  <c r="AS55" i="6"/>
  <c r="AS51" i="6"/>
  <c r="AS41" i="6"/>
  <c r="AS49" i="6" s="1"/>
  <c r="AS37" i="6"/>
  <c r="AS33" i="6"/>
  <c r="AS23" i="6"/>
  <c r="AS31" i="6" s="1"/>
  <c r="AJ59" i="9"/>
  <c r="AJ57" i="9"/>
  <c r="AJ31" i="9" s="1"/>
  <c r="AJ44" i="9"/>
  <c r="AJ32" i="9"/>
  <c r="AJ24" i="9"/>
  <c r="AJ17" i="9"/>
  <c r="AJ9" i="9"/>
  <c r="AJ8" i="9"/>
  <c r="AJ66" i="9" s="1"/>
  <c r="AJ17" i="1"/>
  <c r="AJ59" i="1"/>
  <c r="AJ57" i="1" s="1"/>
  <c r="AJ44" i="1"/>
  <c r="AJ32" i="1"/>
  <c r="AJ24" i="1"/>
  <c r="AJ9" i="1"/>
  <c r="AR76" i="10"/>
  <c r="AR77" i="10" s="1"/>
  <c r="AR67" i="10"/>
  <c r="AR68" i="10" s="1"/>
  <c r="AR24" i="10"/>
  <c r="AR16" i="10"/>
  <c r="AR22" i="10" s="1"/>
  <c r="AR7" i="10"/>
  <c r="AR76" i="4"/>
  <c r="AR77" i="4" s="1"/>
  <c r="AR67" i="4"/>
  <c r="AR68" i="4" s="1"/>
  <c r="AR24" i="4"/>
  <c r="AR16" i="4"/>
  <c r="AR7" i="4"/>
  <c r="AR113" i="8"/>
  <c r="AR104" i="8"/>
  <c r="AR98" i="8"/>
  <c r="AR95" i="8"/>
  <c r="AR90" i="8"/>
  <c r="AR86" i="8"/>
  <c r="AR83" i="8"/>
  <c r="AR76" i="8" s="1"/>
  <c r="AR84" i="8" s="1"/>
  <c r="AR82" i="8"/>
  <c r="AR81" i="8"/>
  <c r="AR80" i="8"/>
  <c r="AR79" i="8"/>
  <c r="AR78" i="8"/>
  <c r="AR77" i="8"/>
  <c r="AR74" i="8"/>
  <c r="AR72" i="8" s="1"/>
  <c r="AR73" i="8"/>
  <c r="AR70" i="8"/>
  <c r="AR68" i="8" s="1"/>
  <c r="AR69" i="8"/>
  <c r="AR58" i="8"/>
  <c r="AR66" i="8" s="1"/>
  <c r="AR55" i="8"/>
  <c r="AR51" i="8"/>
  <c r="AR49" i="8"/>
  <c r="AR41" i="8"/>
  <c r="AR37" i="8"/>
  <c r="AR33" i="8"/>
  <c r="AR23" i="8"/>
  <c r="AR31" i="8" s="1"/>
  <c r="AR90" i="6"/>
  <c r="AR69" i="4" l="1"/>
  <c r="AK66" i="1"/>
  <c r="AS76" i="6"/>
  <c r="AS84" i="6" s="1"/>
  <c r="AJ31" i="1"/>
  <c r="AJ8" i="1"/>
  <c r="AR31" i="10"/>
  <c r="AR86" i="10"/>
  <c r="AR71" i="10"/>
  <c r="AR69" i="10"/>
  <c r="AR78" i="10"/>
  <c r="AR22" i="4"/>
  <c r="AR31" i="4" s="1"/>
  <c r="AR78" i="4"/>
  <c r="AR71" i="4"/>
  <c r="AJ66" i="1" l="1"/>
  <c r="AR72" i="10"/>
  <c r="AR43" i="10"/>
  <c r="AR33" i="10"/>
  <c r="AR35" i="10"/>
  <c r="AR32" i="10"/>
  <c r="AR86" i="4"/>
  <c r="AR72" i="4"/>
  <c r="AR43" i="4"/>
  <c r="AR33" i="4"/>
  <c r="AR35" i="4"/>
  <c r="AR32" i="4"/>
  <c r="AR46" i="10" l="1"/>
  <c r="AR51" i="10"/>
  <c r="AR55" i="10" s="1"/>
  <c r="AR44" i="10"/>
  <c r="AR51" i="4"/>
  <c r="AR55" i="4" s="1"/>
  <c r="AR46" i="4"/>
  <c r="AR44" i="4"/>
  <c r="AR61" i="10" l="1"/>
  <c r="AR59" i="10"/>
  <c r="AR89" i="10"/>
  <c r="AR59" i="4"/>
  <c r="AR89" i="4"/>
  <c r="AR61" i="4"/>
  <c r="AR90" i="10" l="1"/>
  <c r="AR90" i="4"/>
  <c r="AR113" i="6" l="1"/>
  <c r="AR104" i="6"/>
  <c r="AR98" i="6"/>
  <c r="AR95" i="6"/>
  <c r="AR86" i="6"/>
  <c r="AR83" i="6"/>
  <c r="AR82" i="6"/>
  <c r="AR81" i="6"/>
  <c r="AR80" i="6"/>
  <c r="AR79" i="6"/>
  <c r="AR78" i="6"/>
  <c r="AR77" i="6"/>
  <c r="AR74" i="6"/>
  <c r="AR73" i="6"/>
  <c r="AR70" i="6"/>
  <c r="AR68" i="6" s="1"/>
  <c r="AR69" i="6"/>
  <c r="AR58" i="6"/>
  <c r="AR66" i="6" s="1"/>
  <c r="AR55" i="6"/>
  <c r="AR51" i="6"/>
  <c r="AR41" i="6"/>
  <c r="AR49" i="6" s="1"/>
  <c r="AR37" i="6"/>
  <c r="AR33" i="6"/>
  <c r="AR23" i="6"/>
  <c r="AR31" i="6" s="1"/>
  <c r="AR76" i="6" l="1"/>
  <c r="AR72" i="6"/>
  <c r="AR84" i="6" l="1"/>
  <c r="AQ33" i="6" l="1"/>
  <c r="AO33" i="6"/>
  <c r="AN33" i="6"/>
  <c r="AM33" i="6"/>
  <c r="AL33" i="6"/>
  <c r="AJ33" i="6"/>
  <c r="AI33" i="6"/>
  <c r="AH33" i="6"/>
  <c r="AG33" i="6"/>
  <c r="AE33" i="6"/>
  <c r="AD33" i="6"/>
  <c r="AC33" i="6"/>
  <c r="AB33" i="6"/>
  <c r="Z33" i="6"/>
  <c r="Y33" i="6"/>
  <c r="X33" i="6"/>
  <c r="W33" i="6"/>
  <c r="U33" i="6"/>
  <c r="T33" i="6"/>
  <c r="S33" i="6"/>
  <c r="R33" i="6"/>
  <c r="P33" i="6"/>
  <c r="O33" i="6"/>
  <c r="N33" i="6"/>
  <c r="M33" i="6"/>
  <c r="K33" i="6"/>
  <c r="J33" i="6"/>
  <c r="I33" i="6"/>
  <c r="H33" i="6"/>
  <c r="F33" i="6"/>
  <c r="E33" i="6"/>
  <c r="D33" i="6"/>
  <c r="C33" i="6"/>
  <c r="AQ55" i="6"/>
  <c r="AO55" i="6"/>
  <c r="AN55" i="6"/>
  <c r="AM55" i="6"/>
  <c r="AL55" i="6"/>
  <c r="AJ55" i="6"/>
  <c r="AI55" i="6"/>
  <c r="AH55" i="6"/>
  <c r="AG55" i="6"/>
  <c r="AE55" i="6"/>
  <c r="AD55" i="6"/>
  <c r="AC55" i="6"/>
  <c r="AB55" i="6"/>
  <c r="Z55" i="6"/>
  <c r="Y55" i="6"/>
  <c r="X55" i="6"/>
  <c r="W55" i="6"/>
  <c r="U55" i="6"/>
  <c r="T55" i="6"/>
  <c r="S55" i="6"/>
  <c r="R55" i="6"/>
  <c r="P55" i="6"/>
  <c r="O55" i="6"/>
  <c r="N55" i="6"/>
  <c r="M55" i="6"/>
  <c r="K55" i="6"/>
  <c r="J55" i="6"/>
  <c r="I55" i="6"/>
  <c r="H55" i="6"/>
  <c r="F55" i="6"/>
  <c r="E55" i="6"/>
  <c r="D55" i="6"/>
  <c r="C55" i="6"/>
  <c r="AQ51" i="6"/>
  <c r="AO51" i="6"/>
  <c r="AN51" i="6"/>
  <c r="AM51" i="6"/>
  <c r="AL51" i="6"/>
  <c r="AJ51" i="6"/>
  <c r="AI51" i="6"/>
  <c r="AH51" i="6"/>
  <c r="AG51" i="6"/>
  <c r="AE51" i="6"/>
  <c r="AD51" i="6"/>
  <c r="AC51" i="6"/>
  <c r="AB51" i="6"/>
  <c r="Z51" i="6"/>
  <c r="Y51" i="6"/>
  <c r="X51" i="6"/>
  <c r="W51" i="6"/>
  <c r="U51" i="6"/>
  <c r="T51" i="6"/>
  <c r="S51" i="6"/>
  <c r="R51" i="6"/>
  <c r="P51" i="6"/>
  <c r="O51" i="6"/>
  <c r="N51" i="6"/>
  <c r="M51" i="6"/>
  <c r="K51" i="6"/>
  <c r="J51" i="6"/>
  <c r="I51" i="6"/>
  <c r="H51" i="6"/>
  <c r="F51" i="6"/>
  <c r="E51" i="6"/>
  <c r="D51" i="6"/>
  <c r="C51" i="6"/>
  <c r="AQ76" i="4"/>
  <c r="AQ77" i="4" s="1"/>
  <c r="AQ67" i="4"/>
  <c r="AQ68" i="4" s="1"/>
  <c r="AQ24" i="4"/>
  <c r="AQ16" i="4"/>
  <c r="AQ7" i="4"/>
  <c r="AI59" i="1"/>
  <c r="AI57" i="1" s="1"/>
  <c r="AI44" i="1"/>
  <c r="AI32" i="1"/>
  <c r="AI24" i="1"/>
  <c r="AI17" i="1" s="1"/>
  <c r="AI9" i="1"/>
  <c r="AQ22" i="4" l="1"/>
  <c r="AQ86" i="4" s="1"/>
  <c r="AQ71" i="4"/>
  <c r="AQ69" i="4"/>
  <c r="AQ78" i="4"/>
  <c r="AI31" i="1"/>
  <c r="AI8" i="1"/>
  <c r="AQ31" i="4" l="1"/>
  <c r="AQ35" i="4" s="1"/>
  <c r="AQ72" i="4"/>
  <c r="AI66" i="1"/>
  <c r="AQ43" i="4" l="1"/>
  <c r="AQ44" i="4" s="1"/>
  <c r="AQ32" i="4"/>
  <c r="AQ33" i="4"/>
  <c r="AQ46" i="4" l="1"/>
  <c r="AQ51" i="4"/>
  <c r="AQ55" i="4" s="1"/>
  <c r="AQ59" i="4"/>
  <c r="AQ89" i="4"/>
  <c r="AQ61" i="4"/>
  <c r="AQ90" i="4" l="1"/>
  <c r="D77" i="6" l="1"/>
  <c r="E77" i="6"/>
  <c r="F77" i="6"/>
  <c r="H77" i="6"/>
  <c r="I77" i="6"/>
  <c r="J77" i="6"/>
  <c r="K77" i="6"/>
  <c r="M77" i="6"/>
  <c r="N77" i="6"/>
  <c r="O77" i="6"/>
  <c r="P77" i="6"/>
  <c r="R77" i="6"/>
  <c r="S77" i="6"/>
  <c r="T77" i="6"/>
  <c r="U77" i="6"/>
  <c r="W77" i="6"/>
  <c r="X77" i="6"/>
  <c r="Y77" i="6"/>
  <c r="Z77" i="6"/>
  <c r="AB77" i="6"/>
  <c r="AC77" i="6"/>
  <c r="AD77" i="6"/>
  <c r="AE77" i="6"/>
  <c r="AG77" i="6"/>
  <c r="AH77" i="6"/>
  <c r="AI77" i="6"/>
  <c r="AJ77" i="6"/>
  <c r="AL77" i="6"/>
  <c r="AM77" i="6"/>
  <c r="AN77" i="6"/>
  <c r="AO77" i="6"/>
  <c r="AQ77" i="6"/>
  <c r="D78" i="6"/>
  <c r="E78" i="6"/>
  <c r="F78" i="6"/>
  <c r="H78" i="6"/>
  <c r="I78" i="6"/>
  <c r="J78" i="6"/>
  <c r="K78" i="6"/>
  <c r="M78" i="6"/>
  <c r="N78" i="6"/>
  <c r="O78" i="6"/>
  <c r="P78" i="6"/>
  <c r="R78" i="6"/>
  <c r="S78" i="6"/>
  <c r="T78" i="6"/>
  <c r="U78" i="6"/>
  <c r="W78" i="6"/>
  <c r="X78" i="6"/>
  <c r="Y78" i="6"/>
  <c r="Z78" i="6"/>
  <c r="AB78" i="6"/>
  <c r="AC78" i="6"/>
  <c r="AD78" i="6"/>
  <c r="AE78" i="6"/>
  <c r="AG78" i="6"/>
  <c r="AH78" i="6"/>
  <c r="AI78" i="6"/>
  <c r="AJ78" i="6"/>
  <c r="AL78" i="6"/>
  <c r="AM78" i="6"/>
  <c r="AN78" i="6"/>
  <c r="AO78" i="6"/>
  <c r="AQ78" i="6"/>
  <c r="D79" i="6"/>
  <c r="E79" i="6"/>
  <c r="F79" i="6"/>
  <c r="H79" i="6"/>
  <c r="I79" i="6"/>
  <c r="J79" i="6"/>
  <c r="K79" i="6"/>
  <c r="M79" i="6"/>
  <c r="N79" i="6"/>
  <c r="O79" i="6"/>
  <c r="P79" i="6"/>
  <c r="R79" i="6"/>
  <c r="S79" i="6"/>
  <c r="T79" i="6"/>
  <c r="U79" i="6"/>
  <c r="W79" i="6"/>
  <c r="X79" i="6"/>
  <c r="Y79" i="6"/>
  <c r="Z79" i="6"/>
  <c r="AB79" i="6"/>
  <c r="AC79" i="6"/>
  <c r="AD79" i="6"/>
  <c r="AE79" i="6"/>
  <c r="AG79" i="6"/>
  <c r="AH79" i="6"/>
  <c r="AI79" i="6"/>
  <c r="AJ79" i="6"/>
  <c r="AL79" i="6"/>
  <c r="AM79" i="6"/>
  <c r="AN79" i="6"/>
  <c r="AO79" i="6"/>
  <c r="AQ79" i="6"/>
  <c r="D80" i="6"/>
  <c r="E80" i="6"/>
  <c r="F80" i="6"/>
  <c r="G80" i="6"/>
  <c r="H80" i="6"/>
  <c r="I80" i="6"/>
  <c r="J80" i="6"/>
  <c r="K80" i="6"/>
  <c r="L80" i="6"/>
  <c r="M80" i="6"/>
  <c r="N80" i="6"/>
  <c r="O80" i="6"/>
  <c r="P80" i="6"/>
  <c r="Q80" i="6"/>
  <c r="R80" i="6"/>
  <c r="S80" i="6"/>
  <c r="T80" i="6"/>
  <c r="U80" i="6"/>
  <c r="V80" i="6"/>
  <c r="W80" i="6"/>
  <c r="X80" i="6"/>
  <c r="Y80" i="6"/>
  <c r="Z80" i="6"/>
  <c r="AA80" i="6"/>
  <c r="AB80" i="6"/>
  <c r="AC80" i="6"/>
  <c r="AD80" i="6"/>
  <c r="AE80" i="6"/>
  <c r="AG80" i="6"/>
  <c r="AH80" i="6"/>
  <c r="AI80" i="6"/>
  <c r="AJ80" i="6"/>
  <c r="AL80" i="6"/>
  <c r="AM80" i="6"/>
  <c r="AN80" i="6"/>
  <c r="AO80" i="6"/>
  <c r="AQ80" i="6"/>
  <c r="D81" i="6"/>
  <c r="E81" i="6"/>
  <c r="F81" i="6"/>
  <c r="H81" i="6"/>
  <c r="I81" i="6"/>
  <c r="J81" i="6"/>
  <c r="K81" i="6"/>
  <c r="M81" i="6"/>
  <c r="N81" i="6"/>
  <c r="O81" i="6"/>
  <c r="P81" i="6"/>
  <c r="R81" i="6"/>
  <c r="S81" i="6"/>
  <c r="T81" i="6"/>
  <c r="U81" i="6"/>
  <c r="W81" i="6"/>
  <c r="X81" i="6"/>
  <c r="Y81" i="6"/>
  <c r="Z81" i="6"/>
  <c r="AB81" i="6"/>
  <c r="AC81" i="6"/>
  <c r="AD81" i="6"/>
  <c r="AE81" i="6"/>
  <c r="AG81" i="6"/>
  <c r="AH81" i="6"/>
  <c r="AI81" i="6"/>
  <c r="AJ81" i="6"/>
  <c r="AL81" i="6"/>
  <c r="AM81" i="6"/>
  <c r="AN81" i="6"/>
  <c r="AO81" i="6"/>
  <c r="AQ81" i="6"/>
  <c r="D82" i="6"/>
  <c r="E82" i="6"/>
  <c r="F82" i="6"/>
  <c r="H82" i="6"/>
  <c r="I82" i="6"/>
  <c r="J82" i="6"/>
  <c r="K82" i="6"/>
  <c r="M82" i="6"/>
  <c r="N82" i="6"/>
  <c r="O82" i="6"/>
  <c r="P82" i="6"/>
  <c r="R82" i="6"/>
  <c r="S82" i="6"/>
  <c r="T82" i="6"/>
  <c r="U82" i="6"/>
  <c r="W82" i="6"/>
  <c r="X82" i="6"/>
  <c r="Y82" i="6"/>
  <c r="Z82" i="6"/>
  <c r="AB82" i="6"/>
  <c r="AC82" i="6"/>
  <c r="AD82" i="6"/>
  <c r="AE82" i="6"/>
  <c r="AG82" i="6"/>
  <c r="AH82" i="6"/>
  <c r="AI82" i="6"/>
  <c r="AJ82" i="6"/>
  <c r="AL82" i="6"/>
  <c r="AM82" i="6"/>
  <c r="AN82" i="6"/>
  <c r="AO82" i="6"/>
  <c r="AQ82" i="6"/>
  <c r="D83" i="6"/>
  <c r="E83" i="6"/>
  <c r="F83" i="6"/>
  <c r="G83" i="6"/>
  <c r="H83" i="6"/>
  <c r="I83" i="6"/>
  <c r="J83" i="6"/>
  <c r="K83" i="6"/>
  <c r="L83" i="6"/>
  <c r="M83" i="6"/>
  <c r="N83" i="6"/>
  <c r="O83" i="6"/>
  <c r="P83" i="6"/>
  <c r="Q83" i="6"/>
  <c r="R83" i="6"/>
  <c r="S83" i="6"/>
  <c r="T83" i="6"/>
  <c r="U83" i="6"/>
  <c r="V83" i="6"/>
  <c r="W83" i="6"/>
  <c r="X83" i="6"/>
  <c r="Y83" i="6"/>
  <c r="Z83" i="6"/>
  <c r="AA83" i="6"/>
  <c r="AB83" i="6"/>
  <c r="AC83" i="6"/>
  <c r="AC76" i="6" s="1"/>
  <c r="AD83" i="6"/>
  <c r="AE83" i="6"/>
  <c r="AG83" i="6"/>
  <c r="AH83" i="6"/>
  <c r="AI83" i="6"/>
  <c r="AJ83" i="6"/>
  <c r="AL83" i="6"/>
  <c r="AM83" i="6"/>
  <c r="AM76" i="6" s="1"/>
  <c r="AN83" i="6"/>
  <c r="AO83" i="6"/>
  <c r="AQ83" i="6"/>
  <c r="D69" i="6"/>
  <c r="E69" i="6"/>
  <c r="F69" i="6"/>
  <c r="H69" i="6"/>
  <c r="I69" i="6"/>
  <c r="J69" i="6"/>
  <c r="K69" i="6"/>
  <c r="M69" i="6"/>
  <c r="N69" i="6"/>
  <c r="O69" i="6"/>
  <c r="P69" i="6"/>
  <c r="R69" i="6"/>
  <c r="S69" i="6"/>
  <c r="T69" i="6"/>
  <c r="U69" i="6"/>
  <c r="W69" i="6"/>
  <c r="X69" i="6"/>
  <c r="Y69" i="6"/>
  <c r="Z69" i="6"/>
  <c r="AB69" i="6"/>
  <c r="AC69" i="6"/>
  <c r="AD69" i="6"/>
  <c r="AE69" i="6"/>
  <c r="AG69" i="6"/>
  <c r="AH69" i="6"/>
  <c r="AI69" i="6"/>
  <c r="AJ69" i="6"/>
  <c r="AL69" i="6"/>
  <c r="AM69" i="6"/>
  <c r="AN69" i="6"/>
  <c r="AO69" i="6"/>
  <c r="AQ69" i="6"/>
  <c r="D70" i="6"/>
  <c r="D68" i="6" s="1"/>
  <c r="E70" i="6"/>
  <c r="E68" i="6" s="1"/>
  <c r="F70" i="6"/>
  <c r="F68" i="6" s="1"/>
  <c r="H70" i="6"/>
  <c r="H68" i="6" s="1"/>
  <c r="I70" i="6"/>
  <c r="I68" i="6" s="1"/>
  <c r="J70" i="6"/>
  <c r="J68" i="6" s="1"/>
  <c r="K70" i="6"/>
  <c r="K68" i="6" s="1"/>
  <c r="M70" i="6"/>
  <c r="M68" i="6" s="1"/>
  <c r="N70" i="6"/>
  <c r="N68" i="6" s="1"/>
  <c r="O70" i="6"/>
  <c r="O68" i="6" s="1"/>
  <c r="P70" i="6"/>
  <c r="P68" i="6" s="1"/>
  <c r="R70" i="6"/>
  <c r="R68" i="6" s="1"/>
  <c r="S70" i="6"/>
  <c r="S68" i="6" s="1"/>
  <c r="T70" i="6"/>
  <c r="T68" i="6" s="1"/>
  <c r="U70" i="6"/>
  <c r="U68" i="6" s="1"/>
  <c r="W70" i="6"/>
  <c r="W68" i="6" s="1"/>
  <c r="X70" i="6"/>
  <c r="X68" i="6" s="1"/>
  <c r="Y70" i="6"/>
  <c r="Y68" i="6" s="1"/>
  <c r="Z70" i="6"/>
  <c r="Z68" i="6" s="1"/>
  <c r="AB70" i="6"/>
  <c r="AB68" i="6" s="1"/>
  <c r="AC70" i="6"/>
  <c r="AC68" i="6" s="1"/>
  <c r="AD70" i="6"/>
  <c r="AD68" i="6" s="1"/>
  <c r="AE70" i="6"/>
  <c r="AE68" i="6" s="1"/>
  <c r="AG70" i="6"/>
  <c r="AG68" i="6" s="1"/>
  <c r="AH70" i="6"/>
  <c r="AH68" i="6" s="1"/>
  <c r="AI70" i="6"/>
  <c r="AI68" i="6" s="1"/>
  <c r="AJ70" i="6"/>
  <c r="AJ68" i="6" s="1"/>
  <c r="AL70" i="6"/>
  <c r="AL68" i="6" s="1"/>
  <c r="AM70" i="6"/>
  <c r="AM68" i="6" s="1"/>
  <c r="AN70" i="6"/>
  <c r="AN68" i="6" s="1"/>
  <c r="AO70" i="6"/>
  <c r="AO68" i="6" s="1"/>
  <c r="AQ70" i="6"/>
  <c r="AQ68" i="6" s="1"/>
  <c r="D73" i="6"/>
  <c r="E73" i="6"/>
  <c r="F73" i="6"/>
  <c r="H73" i="6"/>
  <c r="I73" i="6"/>
  <c r="J73" i="6"/>
  <c r="K73" i="6"/>
  <c r="M73" i="6"/>
  <c r="N73" i="6"/>
  <c r="O73" i="6"/>
  <c r="P73" i="6"/>
  <c r="R73" i="6"/>
  <c r="S73" i="6"/>
  <c r="T73" i="6"/>
  <c r="U73" i="6"/>
  <c r="W73" i="6"/>
  <c r="X73" i="6"/>
  <c r="Y73" i="6"/>
  <c r="Z73" i="6"/>
  <c r="AB73" i="6"/>
  <c r="AC73" i="6"/>
  <c r="AD73" i="6"/>
  <c r="AE73" i="6"/>
  <c r="AG73" i="6"/>
  <c r="AH73" i="6"/>
  <c r="AI73" i="6"/>
  <c r="AJ73" i="6"/>
  <c r="AL73" i="6"/>
  <c r="AM73" i="6"/>
  <c r="AN73" i="6"/>
  <c r="AO73" i="6"/>
  <c r="AQ73" i="6"/>
  <c r="D74" i="6"/>
  <c r="E74" i="6"/>
  <c r="F74" i="6"/>
  <c r="H74" i="6"/>
  <c r="I74" i="6"/>
  <c r="J74" i="6"/>
  <c r="K74" i="6"/>
  <c r="M74" i="6"/>
  <c r="N74" i="6"/>
  <c r="O74" i="6"/>
  <c r="P74" i="6"/>
  <c r="R74" i="6"/>
  <c r="S74" i="6"/>
  <c r="T74" i="6"/>
  <c r="U74" i="6"/>
  <c r="W74" i="6"/>
  <c r="X74" i="6"/>
  <c r="Y74" i="6"/>
  <c r="Z74" i="6"/>
  <c r="AB74" i="6"/>
  <c r="AC74" i="6"/>
  <c r="AD74" i="6"/>
  <c r="AE74" i="6"/>
  <c r="AG74" i="6"/>
  <c r="AH74" i="6"/>
  <c r="AI74" i="6"/>
  <c r="AJ74" i="6"/>
  <c r="AL74" i="6"/>
  <c r="AM74" i="6"/>
  <c r="AN74" i="6"/>
  <c r="AO74" i="6"/>
  <c r="AQ74" i="6"/>
  <c r="C78" i="6"/>
  <c r="C79" i="6"/>
  <c r="C80" i="6"/>
  <c r="C81" i="6"/>
  <c r="C82" i="6"/>
  <c r="C83" i="6"/>
  <c r="C77" i="6"/>
  <c r="C74" i="6"/>
  <c r="C73" i="6"/>
  <c r="C72" i="6" s="1"/>
  <c r="C70" i="6"/>
  <c r="C68" i="6" s="1"/>
  <c r="C69" i="6"/>
  <c r="AD76" i="6" l="1"/>
  <c r="X76" i="6"/>
  <c r="W76" i="6"/>
  <c r="T76" i="6"/>
  <c r="AJ76" i="6"/>
  <c r="F76" i="6"/>
  <c r="AL76" i="6"/>
  <c r="AB76" i="6"/>
  <c r="P76" i="6"/>
  <c r="H76" i="6"/>
  <c r="N76" i="6"/>
  <c r="D76" i="6"/>
  <c r="Y76" i="6"/>
  <c r="AE76" i="6"/>
  <c r="M76" i="6"/>
  <c r="E76" i="6"/>
  <c r="U76" i="6"/>
  <c r="AI76" i="6"/>
  <c r="O76" i="6"/>
  <c r="K76" i="6"/>
  <c r="AN76" i="6"/>
  <c r="J76" i="6"/>
  <c r="I76" i="6"/>
  <c r="AO76" i="6"/>
  <c r="Z76" i="6"/>
  <c r="R76" i="6"/>
  <c r="C76" i="6"/>
  <c r="AQ76" i="6"/>
  <c r="AG76" i="6"/>
  <c r="Z72" i="6"/>
  <c r="AH76" i="6"/>
  <c r="AG72" i="6"/>
  <c r="AM72" i="6"/>
  <c r="AM84" i="6" s="1"/>
  <c r="AE72" i="6"/>
  <c r="W72" i="6"/>
  <c r="O72" i="6"/>
  <c r="H72" i="6"/>
  <c r="AL72" i="6"/>
  <c r="AD72" i="6"/>
  <c r="N72" i="6"/>
  <c r="F72" i="6"/>
  <c r="AH72" i="6"/>
  <c r="AO72" i="6"/>
  <c r="P72" i="6"/>
  <c r="AC72" i="6"/>
  <c r="U72" i="6"/>
  <c r="M72" i="6"/>
  <c r="E72" i="6"/>
  <c r="R72" i="6"/>
  <c r="I72" i="6"/>
  <c r="X72" i="6"/>
  <c r="AJ72" i="6"/>
  <c r="AB72" i="6"/>
  <c r="T72" i="6"/>
  <c r="D72" i="6"/>
  <c r="J72" i="6"/>
  <c r="Y72" i="6"/>
  <c r="AN72" i="6"/>
  <c r="AQ72" i="6"/>
  <c r="AI72" i="6"/>
  <c r="S72" i="6"/>
  <c r="K72" i="6"/>
  <c r="S76" i="6"/>
  <c r="AN84" i="6" l="1"/>
  <c r="AL84" i="6"/>
  <c r="AO84" i="6"/>
  <c r="AQ84" i="6"/>
  <c r="AQ113" i="6" l="1"/>
  <c r="AQ104" i="6"/>
  <c r="AQ98" i="6"/>
  <c r="AQ95" i="6"/>
  <c r="AQ90" i="6"/>
  <c r="AQ86" i="6"/>
  <c r="AQ58" i="6"/>
  <c r="AQ66" i="6" s="1"/>
  <c r="AQ41" i="6"/>
  <c r="AQ49" i="6" s="1"/>
  <c r="AQ37" i="6"/>
  <c r="AQ23" i="6"/>
  <c r="AQ31" i="6" s="1"/>
  <c r="AP88" i="10"/>
  <c r="AP87" i="10"/>
  <c r="AO76" i="10"/>
  <c r="AO77" i="10" s="1"/>
  <c r="AR79" i="10" s="1"/>
  <c r="AO67" i="10"/>
  <c r="AO68" i="10" s="1"/>
  <c r="AR70" i="10" s="1"/>
  <c r="AP57" i="10"/>
  <c r="AP56" i="10"/>
  <c r="AP53" i="10"/>
  <c r="AP49" i="10"/>
  <c r="AP41" i="10"/>
  <c r="AP40" i="10"/>
  <c r="AP39" i="10"/>
  <c r="AP38" i="10"/>
  <c r="AP29" i="10"/>
  <c r="AP28" i="10"/>
  <c r="AP27" i="10"/>
  <c r="AP26" i="10"/>
  <c r="AP25" i="10"/>
  <c r="AO24" i="10"/>
  <c r="AP20" i="10"/>
  <c r="AP19" i="10"/>
  <c r="AP18" i="10"/>
  <c r="AP17" i="10"/>
  <c r="AO16" i="10"/>
  <c r="AP14" i="10"/>
  <c r="AP13" i="10"/>
  <c r="AP12" i="10"/>
  <c r="AP11" i="10"/>
  <c r="AP10" i="10"/>
  <c r="AP9" i="10"/>
  <c r="AP8" i="10"/>
  <c r="AO7" i="10"/>
  <c r="AH59" i="9"/>
  <c r="AH57" i="9" s="1"/>
  <c r="AH44" i="9"/>
  <c r="AH32" i="9"/>
  <c r="AH24" i="9"/>
  <c r="AH17" i="9" s="1"/>
  <c r="AH8" i="9" s="1"/>
  <c r="AH9" i="9"/>
  <c r="AH59" i="1"/>
  <c r="AH57" i="1" s="1"/>
  <c r="AH44" i="1"/>
  <c r="AH32" i="1"/>
  <c r="AH24" i="1"/>
  <c r="AH17" i="1" s="1"/>
  <c r="AH9" i="1"/>
  <c r="AG9" i="1"/>
  <c r="AG24" i="1"/>
  <c r="AG17" i="1" s="1"/>
  <c r="AG32" i="1"/>
  <c r="AG44" i="1"/>
  <c r="AG59" i="1"/>
  <c r="AG57" i="1" s="1"/>
  <c r="AP88" i="4"/>
  <c r="AP87" i="4"/>
  <c r="AO76" i="4"/>
  <c r="AO77" i="4" s="1"/>
  <c r="AS79" i="4" s="1"/>
  <c r="AO67" i="4"/>
  <c r="AO68" i="4" s="1"/>
  <c r="AS70" i="4" s="1"/>
  <c r="AP57" i="4"/>
  <c r="AP56" i="4"/>
  <c r="AP53" i="4"/>
  <c r="AP49" i="4"/>
  <c r="AP41" i="4"/>
  <c r="AP40" i="4"/>
  <c r="AP39" i="4"/>
  <c r="AP38" i="4"/>
  <c r="AP29" i="4"/>
  <c r="AP28" i="4"/>
  <c r="AP27" i="4"/>
  <c r="AP26" i="4"/>
  <c r="AP25" i="4"/>
  <c r="AO24" i="4"/>
  <c r="AP20" i="4"/>
  <c r="AP19" i="4"/>
  <c r="AP18" i="4"/>
  <c r="AP17" i="4"/>
  <c r="AO16" i="4"/>
  <c r="AP14" i="4"/>
  <c r="AP13" i="4"/>
  <c r="AP12" i="4"/>
  <c r="AP11" i="4"/>
  <c r="AP10" i="4"/>
  <c r="AP9" i="4"/>
  <c r="AP8" i="4"/>
  <c r="AO7" i="4"/>
  <c r="AO22" i="10" l="1"/>
  <c r="AO86" i="10" s="1"/>
  <c r="AP16" i="10"/>
  <c r="AP67" i="10"/>
  <c r="AP68" i="10" s="1"/>
  <c r="AP76" i="10"/>
  <c r="AP77" i="10" s="1"/>
  <c r="AP78" i="10" s="1"/>
  <c r="AP79" i="10" s="1"/>
  <c r="AP24" i="10"/>
  <c r="AH31" i="9"/>
  <c r="AH66" i="9"/>
  <c r="AG31" i="1"/>
  <c r="AO69" i="10"/>
  <c r="AO71" i="10"/>
  <c r="AR73" i="10" s="1"/>
  <c r="AP69" i="10"/>
  <c r="AP70" i="10" s="1"/>
  <c r="AP71" i="10"/>
  <c r="AP72" i="10" s="1"/>
  <c r="AP73" i="10" s="1"/>
  <c r="AP7" i="10"/>
  <c r="AP22" i="10" s="1"/>
  <c r="AO78" i="10"/>
  <c r="AO31" i="10"/>
  <c r="AH31" i="1"/>
  <c r="AH8" i="1"/>
  <c r="AG8" i="1"/>
  <c r="AG66" i="1" s="1"/>
  <c r="AP24" i="4"/>
  <c r="AO22" i="4"/>
  <c r="AO86" i="4" s="1"/>
  <c r="AP16" i="4"/>
  <c r="AP76" i="4"/>
  <c r="AP77" i="4" s="1"/>
  <c r="AP78" i="4" s="1"/>
  <c r="AP79" i="4" s="1"/>
  <c r="AP67" i="4"/>
  <c r="AP68" i="4" s="1"/>
  <c r="AP71" i="4" s="1"/>
  <c r="AP72" i="4" s="1"/>
  <c r="AP73" i="4" s="1"/>
  <c r="AO69" i="4"/>
  <c r="AO71" i="4"/>
  <c r="AS73" i="4" s="1"/>
  <c r="AO78" i="4"/>
  <c r="AP7" i="4"/>
  <c r="AR36" i="10" l="1"/>
  <c r="AR34" i="10"/>
  <c r="AP22" i="4"/>
  <c r="AP86" i="4" s="1"/>
  <c r="AP86" i="10"/>
  <c r="AP31" i="10"/>
  <c r="AO43" i="10"/>
  <c r="AO33" i="10"/>
  <c r="AO35" i="10"/>
  <c r="AO32" i="10"/>
  <c r="AO72" i="10"/>
  <c r="AH66" i="1"/>
  <c r="AP69" i="4"/>
  <c r="AP70" i="4" s="1"/>
  <c r="AO31" i="4"/>
  <c r="AP31" i="4"/>
  <c r="AO72" i="4"/>
  <c r="AS36" i="4" l="1"/>
  <c r="AS34" i="4"/>
  <c r="AR47" i="10"/>
  <c r="AR45" i="10"/>
  <c r="AO46" i="10"/>
  <c r="AO51" i="10"/>
  <c r="AO55" i="10" s="1"/>
  <c r="AR60" i="10" s="1"/>
  <c r="AO44" i="10"/>
  <c r="AP35" i="10"/>
  <c r="AP36" i="10" s="1"/>
  <c r="AP33" i="10"/>
  <c r="AP34" i="10" s="1"/>
  <c r="AP32" i="10"/>
  <c r="AP43" i="10"/>
  <c r="AO35" i="4"/>
  <c r="AO43" i="4"/>
  <c r="AO33" i="4"/>
  <c r="AO32" i="4"/>
  <c r="AP33" i="4"/>
  <c r="AP34" i="4" s="1"/>
  <c r="AP32" i="4"/>
  <c r="AP43" i="4"/>
  <c r="AP35" i="4"/>
  <c r="AP36" i="4" s="1"/>
  <c r="AS47" i="4" l="1"/>
  <c r="AS45" i="4"/>
  <c r="AP46" i="10"/>
  <c r="AP47" i="10" s="1"/>
  <c r="AP44" i="10"/>
  <c r="AP45" i="10" s="1"/>
  <c r="AP51" i="10"/>
  <c r="AP55" i="10" s="1"/>
  <c r="AO61" i="10"/>
  <c r="AO89" i="10"/>
  <c r="AR91" i="10" s="1"/>
  <c r="AO59" i="10"/>
  <c r="AO51" i="4"/>
  <c r="AO55" i="4" s="1"/>
  <c r="AO44" i="4"/>
  <c r="AO46" i="4"/>
  <c r="AP51" i="4"/>
  <c r="AP55" i="4" s="1"/>
  <c r="AP46" i="4"/>
  <c r="AP47" i="4" s="1"/>
  <c r="AP44" i="4"/>
  <c r="AP45" i="4" s="1"/>
  <c r="AO59" i="4" l="1"/>
  <c r="AS60" i="4"/>
  <c r="AO89" i="4"/>
  <c r="AO61" i="4"/>
  <c r="AP61" i="10"/>
  <c r="AP59" i="10"/>
  <c r="AP60" i="10" s="1"/>
  <c r="AP89" i="10"/>
  <c r="AP90" i="10" s="1"/>
  <c r="AP91" i="10" s="1"/>
  <c r="AO90" i="10"/>
  <c r="AP61" i="4"/>
  <c r="AP59" i="4"/>
  <c r="AP60" i="4" s="1"/>
  <c r="AP89" i="4"/>
  <c r="AP90" i="4" s="1"/>
  <c r="AP91" i="4" s="1"/>
  <c r="AO90" i="4" l="1"/>
  <c r="AS91" i="4"/>
  <c r="AP120" i="6"/>
  <c r="AP119" i="6"/>
  <c r="AP118" i="6"/>
  <c r="AP117" i="6"/>
  <c r="AP116" i="6"/>
  <c r="AP115" i="6"/>
  <c r="AP114" i="6"/>
  <c r="AO113" i="6"/>
  <c r="AP111" i="6"/>
  <c r="AP110" i="6"/>
  <c r="AP109" i="6"/>
  <c r="AP108" i="6"/>
  <c r="AP107" i="6"/>
  <c r="AP106" i="6"/>
  <c r="AP105" i="6"/>
  <c r="AO104" i="6"/>
  <c r="AP100" i="6"/>
  <c r="AP99" i="6"/>
  <c r="AO98" i="6"/>
  <c r="AP97" i="6"/>
  <c r="AP96" i="6"/>
  <c r="AO95" i="6"/>
  <c r="AP92" i="6"/>
  <c r="AP91" i="6"/>
  <c r="AO90" i="6"/>
  <c r="AP88" i="6"/>
  <c r="AP87" i="6"/>
  <c r="AO86" i="6"/>
  <c r="AP65" i="6"/>
  <c r="AP64" i="6"/>
  <c r="AP63" i="6"/>
  <c r="AP62" i="6"/>
  <c r="AP61" i="6"/>
  <c r="AP60" i="6"/>
  <c r="AP59" i="6"/>
  <c r="AO58" i="6"/>
  <c r="AO66" i="6" s="1"/>
  <c r="AP56" i="6"/>
  <c r="AP55" i="6" s="1"/>
  <c r="AP53" i="6"/>
  <c r="AP51" i="6" s="1"/>
  <c r="AP52" i="6"/>
  <c r="AP48" i="6"/>
  <c r="AP47" i="6"/>
  <c r="AP46" i="6"/>
  <c r="AP45" i="6"/>
  <c r="AP44" i="6"/>
  <c r="AP79" i="6" s="1"/>
  <c r="AP43" i="6"/>
  <c r="AP42" i="6"/>
  <c r="AO41" i="6"/>
  <c r="AO49" i="6" s="1"/>
  <c r="AP39" i="6"/>
  <c r="AP74" i="6" s="1"/>
  <c r="AP38" i="6"/>
  <c r="AO37" i="6"/>
  <c r="AP35" i="6"/>
  <c r="AP33" i="6" s="1"/>
  <c r="AP34" i="6"/>
  <c r="AP30" i="6"/>
  <c r="AP29" i="6"/>
  <c r="AP28" i="6"/>
  <c r="AP27" i="6"/>
  <c r="AP26" i="6"/>
  <c r="AP25" i="6"/>
  <c r="AP24" i="6"/>
  <c r="AO23" i="6"/>
  <c r="AO31" i="6" s="1"/>
  <c r="AP21" i="6"/>
  <c r="AP20" i="6"/>
  <c r="AP19" i="6"/>
  <c r="AP18" i="6"/>
  <c r="AP17" i="6"/>
  <c r="AP14" i="6"/>
  <c r="AP13" i="6"/>
  <c r="AP12" i="6"/>
  <c r="AP11" i="6"/>
  <c r="AP10" i="6"/>
  <c r="AP9" i="6"/>
  <c r="AN76" i="4"/>
  <c r="AN77" i="4" s="1"/>
  <c r="AR79" i="4" s="1"/>
  <c r="AN67" i="4"/>
  <c r="AN68" i="4" s="1"/>
  <c r="AR70" i="4" s="1"/>
  <c r="AN24" i="4"/>
  <c r="AN16" i="4"/>
  <c r="AN7" i="4"/>
  <c r="AP77" i="6" l="1"/>
  <c r="AP78" i="6"/>
  <c r="AP70" i="6"/>
  <c r="AP68" i="6" s="1"/>
  <c r="AP80" i="6"/>
  <c r="AP81" i="6"/>
  <c r="AP73" i="6"/>
  <c r="AP72" i="6" s="1"/>
  <c r="AP82" i="6"/>
  <c r="AP69" i="6"/>
  <c r="AP83" i="6"/>
  <c r="AP113" i="6"/>
  <c r="AP90" i="6"/>
  <c r="AP86" i="6"/>
  <c r="AP98" i="6"/>
  <c r="AP95" i="6"/>
  <c r="AP104" i="6"/>
  <c r="AP37" i="6"/>
  <c r="AP23" i="6"/>
  <c r="AP31" i="6" s="1"/>
  <c r="AP41" i="6"/>
  <c r="AP49" i="6" s="1"/>
  <c r="AP58" i="6"/>
  <c r="AN22" i="4"/>
  <c r="AN86" i="4" s="1"/>
  <c r="AN71" i="4"/>
  <c r="AR73" i="4" s="1"/>
  <c r="AN69" i="4"/>
  <c r="AN78" i="4"/>
  <c r="AP76" i="6" l="1"/>
  <c r="AP84" i="6" s="1"/>
  <c r="AN31" i="4"/>
  <c r="AN72" i="4"/>
  <c r="AN35" i="4" l="1"/>
  <c r="AR34" i="4"/>
  <c r="AR36" i="4"/>
  <c r="AN33" i="4"/>
  <c r="AN32" i="4"/>
  <c r="AN43" i="4"/>
  <c r="AN44" i="4" l="1"/>
  <c r="AR47" i="4"/>
  <c r="AR45" i="4"/>
  <c r="AN46" i="4"/>
  <c r="AN51" i="4"/>
  <c r="AN55" i="4" s="1"/>
  <c r="AR60" i="4" s="1"/>
  <c r="AN89" i="4" l="1"/>
  <c r="AN61" i="4"/>
  <c r="AN59" i="4"/>
  <c r="AN90" i="4" l="1"/>
  <c r="AR91" i="4"/>
  <c r="AN113" i="6"/>
  <c r="AN104" i="6"/>
  <c r="AN98" i="6"/>
  <c r="AN95" i="6"/>
  <c r="AN90" i="6"/>
  <c r="AN86" i="6"/>
  <c r="AN58" i="6"/>
  <c r="AN66" i="6" s="1"/>
  <c r="AN41" i="6"/>
  <c r="AN49" i="6" s="1"/>
  <c r="AN37" i="6"/>
  <c r="AN23" i="6"/>
  <c r="AN31" i="6" s="1"/>
  <c r="AM76" i="10" l="1"/>
  <c r="AM77" i="10" s="1"/>
  <c r="AM67" i="10"/>
  <c r="AM68" i="10" s="1"/>
  <c r="AM24" i="10"/>
  <c r="AM16" i="10"/>
  <c r="AM7" i="10"/>
  <c r="AF59" i="9"/>
  <c r="AF57" i="9" s="1"/>
  <c r="AF44" i="9"/>
  <c r="AF32" i="9"/>
  <c r="AF24" i="9"/>
  <c r="AF17" i="9"/>
  <c r="AF9" i="9"/>
  <c r="AF59" i="1"/>
  <c r="AF57" i="1" s="1"/>
  <c r="AF44" i="1"/>
  <c r="AF32" i="1"/>
  <c r="AF24" i="1"/>
  <c r="AF17" i="1" s="1"/>
  <c r="AF9" i="1"/>
  <c r="AM76" i="4"/>
  <c r="AM77" i="4" s="1"/>
  <c r="AQ79" i="4" s="1"/>
  <c r="AM67" i="4"/>
  <c r="AM68" i="4" s="1"/>
  <c r="AQ70" i="4" s="1"/>
  <c r="AM24" i="4"/>
  <c r="AM16" i="4"/>
  <c r="AM7" i="4"/>
  <c r="AJ37" i="6"/>
  <c r="AI37" i="6"/>
  <c r="AH37" i="6"/>
  <c r="AG37" i="6"/>
  <c r="AE37" i="6"/>
  <c r="AD37" i="6"/>
  <c r="AC37" i="6"/>
  <c r="AB37" i="6"/>
  <c r="Z37" i="6"/>
  <c r="Y37" i="6"/>
  <c r="X37" i="6"/>
  <c r="W37" i="6"/>
  <c r="U37" i="6"/>
  <c r="T37" i="6"/>
  <c r="S37" i="6"/>
  <c r="R37" i="6"/>
  <c r="P37" i="6"/>
  <c r="O37" i="6"/>
  <c r="N37" i="6"/>
  <c r="M37" i="6"/>
  <c r="K37" i="6"/>
  <c r="J37" i="6"/>
  <c r="I37" i="6"/>
  <c r="H37" i="6"/>
  <c r="F37" i="6"/>
  <c r="E37" i="6"/>
  <c r="D37" i="6"/>
  <c r="C37" i="6"/>
  <c r="AM37" i="6"/>
  <c r="AL37" i="6"/>
  <c r="AM22" i="10" l="1"/>
  <c r="AM86" i="10" s="1"/>
  <c r="AM22" i="4"/>
  <c r="AM86" i="4" s="1"/>
  <c r="AF8" i="9"/>
  <c r="AM71" i="10"/>
  <c r="AM69" i="10"/>
  <c r="AM78" i="10"/>
  <c r="AF31" i="9"/>
  <c r="AF31" i="1"/>
  <c r="AF8" i="1"/>
  <c r="AM69" i="4"/>
  <c r="AM71" i="4"/>
  <c r="AQ73" i="4" s="1"/>
  <c r="AM78" i="4"/>
  <c r="AM31" i="10" l="1"/>
  <c r="AM43" i="10" s="1"/>
  <c r="AM31" i="4"/>
  <c r="AQ36" i="4" s="1"/>
  <c r="AM35" i="10"/>
  <c r="AM32" i="10"/>
  <c r="AM33" i="10"/>
  <c r="AM72" i="10"/>
  <c r="AF66" i="1"/>
  <c r="AM72" i="4"/>
  <c r="AM33" i="4" l="1"/>
  <c r="AM35" i="4"/>
  <c r="AM43" i="4"/>
  <c r="AM51" i="4" s="1"/>
  <c r="AM55" i="4" s="1"/>
  <c r="AM32" i="4"/>
  <c r="AQ34" i="4"/>
  <c r="AQ47" i="4"/>
  <c r="AQ45" i="4"/>
  <c r="AM51" i="10"/>
  <c r="AM55" i="10" s="1"/>
  <c r="AM46" i="10"/>
  <c r="AM44" i="10"/>
  <c r="AM44" i="4"/>
  <c r="AM46" i="4" l="1"/>
  <c r="AM61" i="4"/>
  <c r="AQ60" i="4"/>
  <c r="AM59" i="10"/>
  <c r="AM89" i="10"/>
  <c r="AM61" i="10"/>
  <c r="AM59" i="4"/>
  <c r="AM89" i="4"/>
  <c r="AQ91" i="4" s="1"/>
  <c r="AM90" i="10" l="1"/>
  <c r="AM90" i="4"/>
  <c r="AM113" i="6" l="1"/>
  <c r="AM104" i="6"/>
  <c r="AM98" i="6"/>
  <c r="AM95" i="6"/>
  <c r="AM90" i="6"/>
  <c r="AM86" i="6"/>
  <c r="AM58" i="6"/>
  <c r="AM66" i="6" s="1"/>
  <c r="AM41" i="6"/>
  <c r="AM49" i="6" s="1"/>
  <c r="AM23" i="6"/>
  <c r="AM31" i="6" s="1"/>
  <c r="AE59" i="9"/>
  <c r="AE57" i="9" s="1"/>
  <c r="AE44" i="9"/>
  <c r="AE32" i="9"/>
  <c r="AE24" i="9"/>
  <c r="AE17" i="9" s="1"/>
  <c r="AE8" i="9" s="1"/>
  <c r="AE9" i="9"/>
  <c r="AL76" i="10"/>
  <c r="AL77" i="10" s="1"/>
  <c r="AO79" i="10" s="1"/>
  <c r="AL67" i="10"/>
  <c r="AL68" i="10" s="1"/>
  <c r="AO70" i="10" s="1"/>
  <c r="AL24" i="10"/>
  <c r="AL16" i="10"/>
  <c r="AL7" i="10"/>
  <c r="AL22" i="10" l="1"/>
  <c r="AL31" i="10" s="1"/>
  <c r="AO36" i="10" s="1"/>
  <c r="AE31" i="9"/>
  <c r="AL71" i="10"/>
  <c r="AO73" i="10" s="1"/>
  <c r="AL69" i="10"/>
  <c r="AL78" i="10"/>
  <c r="AL86" i="10"/>
  <c r="AL32" i="10" l="1"/>
  <c r="AL35" i="10"/>
  <c r="AL33" i="10"/>
  <c r="AL43" i="10"/>
  <c r="AL46" i="10" s="1"/>
  <c r="AO34" i="10"/>
  <c r="AO45" i="10"/>
  <c r="AO47" i="10"/>
  <c r="AL51" i="10"/>
  <c r="AL55" i="10" s="1"/>
  <c r="AO60" i="10" s="1"/>
  <c r="AL72" i="10"/>
  <c r="AL44" i="10" l="1"/>
  <c r="AL59" i="10"/>
  <c r="AL89" i="10"/>
  <c r="AO91" i="10" s="1"/>
  <c r="AL61" i="10"/>
  <c r="AL90" i="10" l="1"/>
  <c r="AE59" i="1" l="1"/>
  <c r="AE57" i="1" s="1"/>
  <c r="AE44" i="1"/>
  <c r="AE32" i="1"/>
  <c r="AE24" i="1"/>
  <c r="AE17" i="1" s="1"/>
  <c r="AE9" i="1"/>
  <c r="AE31" i="1" l="1"/>
  <c r="AE8" i="1"/>
  <c r="AE66" i="1" l="1"/>
  <c r="AL76" i="4" l="1"/>
  <c r="AL77" i="4" s="1"/>
  <c r="AO79" i="4" s="1"/>
  <c r="AL67" i="4"/>
  <c r="AL68" i="4" s="1"/>
  <c r="AO70" i="4" s="1"/>
  <c r="AL24" i="4"/>
  <c r="AL16" i="4"/>
  <c r="AL7" i="4"/>
  <c r="AL104" i="6"/>
  <c r="AL113" i="6"/>
  <c r="AL98" i="6"/>
  <c r="AL95" i="6"/>
  <c r="AL22" i="4" l="1"/>
  <c r="AL86" i="4" s="1"/>
  <c r="AL71" i="4"/>
  <c r="AO73" i="4" s="1"/>
  <c r="AL69" i="4"/>
  <c r="AL78" i="4"/>
  <c r="AL31" i="4" l="1"/>
  <c r="AL33" i="4" s="1"/>
  <c r="AL72" i="4"/>
  <c r="AL32" i="4" l="1"/>
  <c r="AL43" i="4"/>
  <c r="AO45" i="4"/>
  <c r="AO47" i="4"/>
  <c r="AL35" i="4"/>
  <c r="AO36" i="4"/>
  <c r="AO34" i="4"/>
  <c r="AL51" i="4"/>
  <c r="AL55" i="4" s="1"/>
  <c r="AL46" i="4"/>
  <c r="AL44" i="4"/>
  <c r="AO60" i="4" l="1"/>
  <c r="AL61" i="4"/>
  <c r="AL59" i="4"/>
  <c r="AL89" i="4"/>
  <c r="AO91" i="4" s="1"/>
  <c r="AL90" i="4" l="1"/>
  <c r="AL90" i="6" l="1"/>
  <c r="AL86" i="6"/>
  <c r="AL58" i="6" l="1"/>
  <c r="AL66" i="6" s="1"/>
  <c r="AL41" i="6"/>
  <c r="AL49" i="6" s="1"/>
  <c r="AL23" i="6"/>
  <c r="AL31" i="6" s="1"/>
  <c r="AD66" i="9"/>
  <c r="AD32" i="1"/>
  <c r="AK88" i="4"/>
  <c r="AK87" i="4"/>
  <c r="AJ76" i="4"/>
  <c r="AJ77" i="4" s="1"/>
  <c r="AN79" i="4" s="1"/>
  <c r="AJ67" i="4"/>
  <c r="AJ68" i="4" s="1"/>
  <c r="AK57" i="4"/>
  <c r="AK56" i="4"/>
  <c r="AK53" i="4"/>
  <c r="AK49" i="4"/>
  <c r="AK41" i="4"/>
  <c r="AK40" i="4"/>
  <c r="AK39" i="4"/>
  <c r="AK38" i="4"/>
  <c r="AK29" i="4"/>
  <c r="AK28" i="4"/>
  <c r="AK27" i="4"/>
  <c r="AK26" i="4"/>
  <c r="AK25" i="4"/>
  <c r="AJ24" i="4"/>
  <c r="AK20" i="4"/>
  <c r="AK19" i="4"/>
  <c r="AK18" i="4"/>
  <c r="AK17" i="4"/>
  <c r="AJ16" i="4"/>
  <c r="AK14" i="4"/>
  <c r="AK13" i="4"/>
  <c r="AK12" i="4"/>
  <c r="AK11" i="4"/>
  <c r="AK10" i="4"/>
  <c r="AK9" i="4"/>
  <c r="AK8" i="4"/>
  <c r="AJ7" i="4"/>
  <c r="AD59" i="1"/>
  <c r="AD57" i="1" s="1"/>
  <c r="AD44" i="1"/>
  <c r="AD24" i="1"/>
  <c r="AD17" i="1" s="1"/>
  <c r="AD9" i="1"/>
  <c r="AN70" i="4" l="1"/>
  <c r="AK24" i="4"/>
  <c r="AK16" i="4"/>
  <c r="AK76" i="4"/>
  <c r="AK77" i="4" s="1"/>
  <c r="AK78" i="4" s="1"/>
  <c r="AK79" i="4" s="1"/>
  <c r="AJ22" i="4"/>
  <c r="AJ86" i="4" s="1"/>
  <c r="AK67" i="4"/>
  <c r="AK68" i="4" s="1"/>
  <c r="AK71" i="4" s="1"/>
  <c r="AK72" i="4" s="1"/>
  <c r="AK73" i="4" s="1"/>
  <c r="AK7" i="4"/>
  <c r="AJ78" i="4"/>
  <c r="AJ71" i="4"/>
  <c r="AN73" i="4" s="1"/>
  <c r="AJ69" i="4"/>
  <c r="AD31" i="1"/>
  <c r="AD8" i="1"/>
  <c r="AK69" i="4" l="1"/>
  <c r="AK70" i="4" s="1"/>
  <c r="AK22" i="4"/>
  <c r="AK31" i="4" s="1"/>
  <c r="AK35" i="4" s="1"/>
  <c r="AK36" i="4" s="1"/>
  <c r="AJ31" i="4"/>
  <c r="AJ33" i="4" s="1"/>
  <c r="AJ72" i="4"/>
  <c r="AD66" i="1"/>
  <c r="AJ43" i="4" l="1"/>
  <c r="AJ51" i="4" s="1"/>
  <c r="AJ55" i="4" s="1"/>
  <c r="AN60" i="4" s="1"/>
  <c r="AN36" i="4"/>
  <c r="AN34" i="4"/>
  <c r="AJ32" i="4"/>
  <c r="AJ35" i="4"/>
  <c r="AK32" i="4"/>
  <c r="AK43" i="4"/>
  <c r="AK46" i="4" s="1"/>
  <c r="AK47" i="4" s="1"/>
  <c r="AK33" i="4"/>
  <c r="AK34" i="4" s="1"/>
  <c r="AK86" i="4"/>
  <c r="AJ44" i="4" l="1"/>
  <c r="AJ46" i="4"/>
  <c r="AN47" i="4"/>
  <c r="AN45" i="4"/>
  <c r="AK51" i="4"/>
  <c r="AK55" i="4" s="1"/>
  <c r="AK44" i="4"/>
  <c r="AK45" i="4" s="1"/>
  <c r="AJ89" i="4"/>
  <c r="AN91" i="4" s="1"/>
  <c r="AJ59" i="4"/>
  <c r="AK89" i="4" l="1"/>
  <c r="AK90" i="4" s="1"/>
  <c r="AK91" i="4" s="1"/>
  <c r="AK61" i="4"/>
  <c r="AK59" i="4"/>
  <c r="AK60" i="4" s="1"/>
  <c r="AJ90" i="4"/>
  <c r="AJ113" i="6" l="1"/>
  <c r="AJ104" i="6"/>
  <c r="AJ98" i="6" l="1"/>
  <c r="AJ95" i="6"/>
  <c r="AJ90" i="6"/>
  <c r="AJ86" i="6"/>
  <c r="AF62" i="6" l="1"/>
  <c r="AF80" i="6" s="1"/>
  <c r="AF63" i="6"/>
  <c r="AF64" i="6"/>
  <c r="AF65" i="6"/>
  <c r="AF83" i="6" s="1"/>
  <c r="AJ23" i="6" l="1"/>
  <c r="AI76" i="10"/>
  <c r="AI77" i="10" s="1"/>
  <c r="AI67" i="10"/>
  <c r="AI68" i="10" s="1"/>
  <c r="AM70" i="10" s="1"/>
  <c r="AI24" i="10"/>
  <c r="AI16" i="10"/>
  <c r="AI7" i="10"/>
  <c r="AC59" i="9"/>
  <c r="AC57" i="9" s="1"/>
  <c r="AC44" i="9"/>
  <c r="AC32" i="9"/>
  <c r="AC24" i="9"/>
  <c r="AC17" i="9" s="1"/>
  <c r="AC9" i="9"/>
  <c r="AI76" i="4"/>
  <c r="AI77" i="4" s="1"/>
  <c r="AM79" i="4" s="1"/>
  <c r="AI67" i="4"/>
  <c r="AI68" i="4" s="1"/>
  <c r="AM70" i="4" s="1"/>
  <c r="AI24" i="4"/>
  <c r="AI16" i="4"/>
  <c r="AI7" i="4"/>
  <c r="AM79" i="10" l="1"/>
  <c r="AI22" i="10"/>
  <c r="AI31" i="10" s="1"/>
  <c r="AC8" i="9"/>
  <c r="AC31" i="9"/>
  <c r="AC66" i="9" s="1"/>
  <c r="AI71" i="10"/>
  <c r="AM73" i="10" s="1"/>
  <c r="AI69" i="10"/>
  <c r="AI78" i="10"/>
  <c r="AI22" i="4"/>
  <c r="AI86" i="4" s="1"/>
  <c r="AI71" i="4"/>
  <c r="AM73" i="4" s="1"/>
  <c r="AI69" i="4"/>
  <c r="AI78" i="4"/>
  <c r="AI86" i="10" l="1"/>
  <c r="AI31" i="4"/>
  <c r="AI43" i="4" s="1"/>
  <c r="AM34" i="10"/>
  <c r="AM36" i="10"/>
  <c r="AI43" i="10"/>
  <c r="AI32" i="10"/>
  <c r="AI35" i="10"/>
  <c r="AI33" i="10"/>
  <c r="AI72" i="10"/>
  <c r="AI72" i="4"/>
  <c r="AI32" i="4" l="1"/>
  <c r="AM34" i="4"/>
  <c r="AI33" i="4"/>
  <c r="AM36" i="4"/>
  <c r="AI35" i="4"/>
  <c r="AM47" i="10"/>
  <c r="AM45" i="10"/>
  <c r="AM47" i="4"/>
  <c r="AM45" i="4"/>
  <c r="AI51" i="4"/>
  <c r="AI55" i="4" s="1"/>
  <c r="AM60" i="4" s="1"/>
  <c r="AI46" i="10"/>
  <c r="AI51" i="10"/>
  <c r="AI55" i="10" s="1"/>
  <c r="AM60" i="10" s="1"/>
  <c r="AI44" i="10"/>
  <c r="AI46" i="4"/>
  <c r="AI44" i="4"/>
  <c r="AI59" i="10" l="1"/>
  <c r="AI89" i="10"/>
  <c r="AM91" i="10" s="1"/>
  <c r="AI62" i="10"/>
  <c r="AI59" i="4"/>
  <c r="AI89" i="4"/>
  <c r="AM91" i="4" l="1"/>
  <c r="AI90" i="10"/>
  <c r="AI90" i="4"/>
  <c r="AC59" i="1" l="1"/>
  <c r="AC57" i="1" s="1"/>
  <c r="AC44" i="1"/>
  <c r="AC32" i="1"/>
  <c r="AC24" i="1"/>
  <c r="AC17" i="1" s="1"/>
  <c r="AC9" i="1"/>
  <c r="AI104" i="6"/>
  <c r="AI113" i="6"/>
  <c r="AC8" i="1" l="1"/>
  <c r="AC31" i="1"/>
  <c r="AC66" i="1" l="1"/>
  <c r="AI98" i="6" l="1"/>
  <c r="AI95" i="6"/>
  <c r="AI90" i="6" l="1"/>
  <c r="AI86" i="6"/>
  <c r="AI23" i="6" l="1"/>
  <c r="AI31" i="6" s="1"/>
  <c r="AB59" i="9" l="1"/>
  <c r="AB57" i="9" s="1"/>
  <c r="AB44" i="9"/>
  <c r="AB32" i="9"/>
  <c r="AB24" i="9"/>
  <c r="AB17" i="9"/>
  <c r="AB9" i="9"/>
  <c r="AB8" i="9" s="1"/>
  <c r="AH76" i="10"/>
  <c r="AH77" i="10" s="1"/>
  <c r="AL79" i="10" s="1"/>
  <c r="AH67" i="10"/>
  <c r="AH68" i="10" s="1"/>
  <c r="AL70" i="10" s="1"/>
  <c r="AH24" i="10"/>
  <c r="AH16" i="10"/>
  <c r="AH7" i="10"/>
  <c r="AH76" i="4"/>
  <c r="AH77" i="4" s="1"/>
  <c r="AL79" i="4" s="1"/>
  <c r="AH67" i="4"/>
  <c r="AH68" i="4" s="1"/>
  <c r="AL70" i="4" s="1"/>
  <c r="AH24" i="4"/>
  <c r="AH16" i="4"/>
  <c r="AH7" i="4"/>
  <c r="AH22" i="10" l="1"/>
  <c r="AH86" i="10" s="1"/>
  <c r="AB31" i="9"/>
  <c r="AB66" i="9" s="1"/>
  <c r="AH71" i="10"/>
  <c r="AL73" i="10" s="1"/>
  <c r="AH69" i="10"/>
  <c r="AH78" i="10"/>
  <c r="AH31" i="10"/>
  <c r="AH78" i="4"/>
  <c r="AH71" i="4"/>
  <c r="AL73" i="4" s="1"/>
  <c r="AH69" i="4"/>
  <c r="AH22" i="4"/>
  <c r="AH86" i="4" s="1"/>
  <c r="AL36" i="10" l="1"/>
  <c r="AL34" i="10"/>
  <c r="AH43" i="10"/>
  <c r="AH35" i="10"/>
  <c r="AH33" i="10"/>
  <c r="AH32" i="10"/>
  <c r="AH72" i="10"/>
  <c r="AH72" i="4"/>
  <c r="AH31" i="4"/>
  <c r="AL47" i="10" l="1"/>
  <c r="AL45" i="10"/>
  <c r="AL34" i="4"/>
  <c r="AL36" i="4"/>
  <c r="AH35" i="4"/>
  <c r="AH33" i="4"/>
  <c r="AH44" i="10"/>
  <c r="AH51" i="10"/>
  <c r="AH55" i="10" s="1"/>
  <c r="AL60" i="10" s="1"/>
  <c r="AH46" i="10"/>
  <c r="AH43" i="4"/>
  <c r="AH32" i="4"/>
  <c r="AH51" i="4" l="1"/>
  <c r="AH55" i="4" s="1"/>
  <c r="AL47" i="4"/>
  <c r="AL45" i="4"/>
  <c r="AH46" i="4"/>
  <c r="AH44" i="4"/>
  <c r="AH59" i="10"/>
  <c r="AH89" i="10"/>
  <c r="AL91" i="10" s="1"/>
  <c r="AH62" i="10"/>
  <c r="AL60" i="4" l="1"/>
  <c r="AH59" i="4"/>
  <c r="AH89" i="4"/>
  <c r="AH90" i="10"/>
  <c r="AL91" i="4" l="1"/>
  <c r="AH90" i="4"/>
  <c r="AB59" i="1"/>
  <c r="AB57" i="1" s="1"/>
  <c r="AB44" i="1"/>
  <c r="AB32" i="1"/>
  <c r="AB24" i="1"/>
  <c r="AB17" i="1" s="1"/>
  <c r="AB9" i="1"/>
  <c r="AH113" i="6"/>
  <c r="AH104" i="6"/>
  <c r="AB8" i="1" l="1"/>
  <c r="AB31" i="1"/>
  <c r="AB66" i="1" l="1"/>
  <c r="AH98" i="6" l="1"/>
  <c r="AH95" i="6"/>
  <c r="AH90" i="6"/>
  <c r="AH86" i="6" l="1"/>
  <c r="AK27" i="6"/>
  <c r="AH23" i="6"/>
  <c r="AA59" i="9" l="1"/>
  <c r="AA57" i="9" s="1"/>
  <c r="AA44" i="9"/>
  <c r="AA32" i="9"/>
  <c r="AA24" i="9"/>
  <c r="AA17" i="9" s="1"/>
  <c r="AA9" i="9"/>
  <c r="AA8" i="9" s="1"/>
  <c r="AG76" i="10"/>
  <c r="AG77" i="10" s="1"/>
  <c r="AG67" i="10"/>
  <c r="AG68" i="10" s="1"/>
  <c r="AG24" i="10"/>
  <c r="AG16" i="10"/>
  <c r="AG7" i="10"/>
  <c r="AG76" i="4"/>
  <c r="AG77" i="4" s="1"/>
  <c r="AG67" i="4"/>
  <c r="AG68" i="4" s="1"/>
  <c r="AG24" i="4"/>
  <c r="AG16" i="4"/>
  <c r="AG7" i="4"/>
  <c r="AA59" i="1"/>
  <c r="AA57" i="1" s="1"/>
  <c r="AA44" i="1"/>
  <c r="AA32" i="1"/>
  <c r="AA24" i="1"/>
  <c r="AA17" i="1" s="1"/>
  <c r="AA9" i="1"/>
  <c r="AG22" i="10" l="1"/>
  <c r="AG86" i="10" s="1"/>
  <c r="AG71" i="4"/>
  <c r="AJ73" i="4" s="1"/>
  <c r="AJ70" i="4"/>
  <c r="AG78" i="4"/>
  <c r="AJ79" i="4"/>
  <c r="AA31" i="9"/>
  <c r="AA66" i="9" s="1"/>
  <c r="AG78" i="10"/>
  <c r="AG71" i="10"/>
  <c r="AG69" i="10"/>
  <c r="AG22" i="4"/>
  <c r="AG31" i="4" s="1"/>
  <c r="AG72" i="4"/>
  <c r="AG69" i="4"/>
  <c r="AA31" i="1"/>
  <c r="AA8" i="1"/>
  <c r="AG31" i="10" l="1"/>
  <c r="AJ36" i="4"/>
  <c r="AJ34" i="4"/>
  <c r="AG33" i="10"/>
  <c r="AG35" i="10"/>
  <c r="AG32" i="10"/>
  <c r="AG43" i="10"/>
  <c r="AG72" i="10"/>
  <c r="AG86" i="4"/>
  <c r="AG35" i="4"/>
  <c r="AG32" i="4"/>
  <c r="AG43" i="4"/>
  <c r="AG33" i="4"/>
  <c r="AA66" i="1"/>
  <c r="AJ45" i="4" l="1"/>
  <c r="AJ47" i="4"/>
  <c r="AG51" i="10"/>
  <c r="AG55" i="10" s="1"/>
  <c r="AG46" i="10"/>
  <c r="AG44" i="10"/>
  <c r="AG51" i="4"/>
  <c r="AG55" i="4" s="1"/>
  <c r="AJ60" i="4" s="1"/>
  <c r="AG46" i="4"/>
  <c r="AG44" i="4"/>
  <c r="AG59" i="10" l="1"/>
  <c r="AG62" i="10"/>
  <c r="AG89" i="10"/>
  <c r="AG59" i="4"/>
  <c r="AG89" i="4"/>
  <c r="AJ91" i="4" s="1"/>
  <c r="AG90" i="10" l="1"/>
  <c r="AG90" i="4"/>
  <c r="AJ58" i="6" l="1"/>
  <c r="AJ66" i="6" s="1"/>
  <c r="AI58" i="6"/>
  <c r="AI66" i="6" s="1"/>
  <c r="AH58" i="6"/>
  <c r="AH66" i="6" s="1"/>
  <c r="AE58" i="6"/>
  <c r="AD58" i="6"/>
  <c r="AC58" i="6"/>
  <c r="AB58" i="6"/>
  <c r="Z58" i="6"/>
  <c r="Y58" i="6"/>
  <c r="X58" i="6"/>
  <c r="W58" i="6"/>
  <c r="U58" i="6"/>
  <c r="T58" i="6"/>
  <c r="S58" i="6"/>
  <c r="R58" i="6"/>
  <c r="P58" i="6"/>
  <c r="O58" i="6"/>
  <c r="N58" i="6"/>
  <c r="M58" i="6"/>
  <c r="K58" i="6"/>
  <c r="J58" i="6"/>
  <c r="I58" i="6"/>
  <c r="H58" i="6"/>
  <c r="F58" i="6"/>
  <c r="E58" i="6"/>
  <c r="D58" i="6"/>
  <c r="C58" i="6"/>
  <c r="AK62" i="6"/>
  <c r="AK63" i="6"/>
  <c r="AK64" i="6"/>
  <c r="AK65" i="6"/>
  <c r="AG58" i="6"/>
  <c r="AJ41" i="6"/>
  <c r="AJ49" i="6" s="1"/>
  <c r="AI41" i="6"/>
  <c r="AI49" i="6" s="1"/>
  <c r="AH41" i="6"/>
  <c r="AH49" i="6" s="1"/>
  <c r="AG41" i="6"/>
  <c r="AE41" i="6"/>
  <c r="AD41" i="6"/>
  <c r="AC41" i="6"/>
  <c r="AB41" i="6"/>
  <c r="Z41" i="6"/>
  <c r="Y41" i="6"/>
  <c r="X41" i="6"/>
  <c r="W41" i="6"/>
  <c r="U41" i="6"/>
  <c r="T41" i="6"/>
  <c r="S41" i="6"/>
  <c r="R41" i="6"/>
  <c r="P41" i="6"/>
  <c r="O41" i="6"/>
  <c r="N41" i="6"/>
  <c r="M41" i="6"/>
  <c r="K41" i="6"/>
  <c r="J41" i="6"/>
  <c r="I41" i="6"/>
  <c r="H41" i="6"/>
  <c r="F41" i="6"/>
  <c r="E41" i="6"/>
  <c r="D41" i="6"/>
  <c r="C41" i="6"/>
  <c r="AK48" i="6" l="1"/>
  <c r="AK83" i="6" s="1"/>
  <c r="AK47" i="6"/>
  <c r="AK82" i="6" s="1"/>
  <c r="AK46" i="6"/>
  <c r="AK81" i="6" s="1"/>
  <c r="AK45" i="6"/>
  <c r="AK80" i="6" s="1"/>
  <c r="AE23" i="6"/>
  <c r="AD23" i="6"/>
  <c r="AC23" i="6"/>
  <c r="AB23" i="6"/>
  <c r="Z23" i="6"/>
  <c r="Y23" i="6"/>
  <c r="X23" i="6"/>
  <c r="W23" i="6"/>
  <c r="U23" i="6"/>
  <c r="T23" i="6"/>
  <c r="S23" i="6"/>
  <c r="R23" i="6"/>
  <c r="P23" i="6"/>
  <c r="O23" i="6"/>
  <c r="N23" i="6"/>
  <c r="M23" i="6"/>
  <c r="K23" i="6"/>
  <c r="J23" i="6"/>
  <c r="I23" i="6"/>
  <c r="H23" i="6"/>
  <c r="F23" i="6"/>
  <c r="E23" i="6"/>
  <c r="D23" i="6"/>
  <c r="C23" i="6"/>
  <c r="AJ31" i="6"/>
  <c r="AH31" i="6"/>
  <c r="AK30" i="6"/>
  <c r="AG23" i="6"/>
  <c r="AG31" i="6" s="1"/>
  <c r="AK120" i="6" l="1"/>
  <c r="AK119" i="6"/>
  <c r="AK118" i="6"/>
  <c r="AK117" i="6"/>
  <c r="AK116" i="6"/>
  <c r="AK115" i="6"/>
  <c r="AK114" i="6"/>
  <c r="AG113" i="6"/>
  <c r="AK111" i="6"/>
  <c r="AK110" i="6"/>
  <c r="AK109" i="6"/>
  <c r="AK108" i="6"/>
  <c r="AK107" i="6"/>
  <c r="AK106" i="6"/>
  <c r="AK105" i="6"/>
  <c r="AG104" i="6"/>
  <c r="AK100" i="6"/>
  <c r="AK99" i="6"/>
  <c r="AG98" i="6"/>
  <c r="AK97" i="6"/>
  <c r="AK96" i="6"/>
  <c r="AG95" i="6"/>
  <c r="AK92" i="6"/>
  <c r="AK91" i="6"/>
  <c r="AG90" i="6"/>
  <c r="AK88" i="6"/>
  <c r="AK87" i="6"/>
  <c r="AG86" i="6"/>
  <c r="AK61" i="6"/>
  <c r="AK60" i="6"/>
  <c r="AK59" i="6"/>
  <c r="AG66" i="6"/>
  <c r="AK56" i="6"/>
  <c r="AK55" i="6" s="1"/>
  <c r="AK53" i="6"/>
  <c r="AK51" i="6" s="1"/>
  <c r="AK52" i="6"/>
  <c r="AK44" i="6"/>
  <c r="AK43" i="6"/>
  <c r="AK42" i="6"/>
  <c r="AG49" i="6"/>
  <c r="AK39" i="6"/>
  <c r="AK74" i="6" s="1"/>
  <c r="AK38" i="6"/>
  <c r="AK73" i="6" s="1"/>
  <c r="AK35" i="6"/>
  <c r="AK34" i="6"/>
  <c r="AK29" i="6"/>
  <c r="AK28" i="6"/>
  <c r="AK26" i="6"/>
  <c r="AK25" i="6"/>
  <c r="AK24" i="6"/>
  <c r="AK21" i="6"/>
  <c r="AK20" i="6"/>
  <c r="AK19" i="6"/>
  <c r="AK18" i="6"/>
  <c r="AK17" i="6"/>
  <c r="AK14" i="6"/>
  <c r="AK13" i="6"/>
  <c r="AK12" i="6"/>
  <c r="AK11" i="6"/>
  <c r="AK10" i="6"/>
  <c r="AK9" i="6"/>
  <c r="AF88" i="10"/>
  <c r="AF87" i="10"/>
  <c r="AE76" i="10"/>
  <c r="AE77" i="10" s="1"/>
  <c r="AI79" i="10" s="1"/>
  <c r="AE67" i="10"/>
  <c r="AE68" i="10" s="1"/>
  <c r="AI70" i="10" s="1"/>
  <c r="AF57" i="10"/>
  <c r="AF56" i="10"/>
  <c r="AF53" i="10"/>
  <c r="AF49" i="10"/>
  <c r="AF41" i="10"/>
  <c r="AF40" i="10"/>
  <c r="AF39" i="10"/>
  <c r="AF38" i="10"/>
  <c r="AF29" i="10"/>
  <c r="AF28" i="10"/>
  <c r="AF27" i="10"/>
  <c r="AF26" i="10"/>
  <c r="AF25" i="10"/>
  <c r="AE24" i="10"/>
  <c r="AF20" i="10"/>
  <c r="AF19" i="10"/>
  <c r="AF18" i="10"/>
  <c r="AF17" i="10"/>
  <c r="AE16" i="10"/>
  <c r="AE22" i="10" s="1"/>
  <c r="AE31" i="10" s="1"/>
  <c r="AF14" i="10"/>
  <c r="AF13" i="10"/>
  <c r="AF67" i="10" s="1"/>
  <c r="AF68" i="10" s="1"/>
  <c r="AF12" i="10"/>
  <c r="AF11" i="10"/>
  <c r="AF10" i="10"/>
  <c r="AF9" i="10"/>
  <c r="AF8" i="10"/>
  <c r="AE7" i="10"/>
  <c r="Z59" i="9"/>
  <c r="Z57" i="9"/>
  <c r="Z44" i="9"/>
  <c r="Z32" i="9"/>
  <c r="Z24" i="9"/>
  <c r="Z17" i="9" s="1"/>
  <c r="Z9" i="9"/>
  <c r="AF88" i="4"/>
  <c r="AF87" i="4"/>
  <c r="AE76" i="4"/>
  <c r="AE77" i="4" s="1"/>
  <c r="AE67" i="4"/>
  <c r="AE68" i="4" s="1"/>
  <c r="AI70" i="4" s="1"/>
  <c r="AF57" i="4"/>
  <c r="AF56" i="4"/>
  <c r="AF53" i="4"/>
  <c r="AF49" i="4"/>
  <c r="AF41" i="4"/>
  <c r="AF40" i="4"/>
  <c r="AF39" i="4"/>
  <c r="AF38" i="4"/>
  <c r="AF29" i="4"/>
  <c r="AF28" i="4"/>
  <c r="AF27" i="4"/>
  <c r="AF26" i="4"/>
  <c r="AF25" i="4"/>
  <c r="AE24" i="4"/>
  <c r="AF20" i="4"/>
  <c r="AF19" i="4"/>
  <c r="AF18" i="4"/>
  <c r="AF17" i="4"/>
  <c r="AE16" i="4"/>
  <c r="AF14" i="4"/>
  <c r="AF13" i="4"/>
  <c r="AF12" i="4"/>
  <c r="AF11" i="4"/>
  <c r="AF10" i="4"/>
  <c r="AF9" i="4"/>
  <c r="AF8" i="4"/>
  <c r="AE7" i="4"/>
  <c r="AK69" i="6" l="1"/>
  <c r="AK70" i="6"/>
  <c r="AK68" i="6" s="1"/>
  <c r="AK33" i="6"/>
  <c r="AF16" i="10"/>
  <c r="AF24" i="10"/>
  <c r="AI34" i="10"/>
  <c r="AI36" i="10"/>
  <c r="AF7" i="10"/>
  <c r="AF16" i="4"/>
  <c r="AE78" i="4"/>
  <c r="AI79" i="4"/>
  <c r="Z8" i="9"/>
  <c r="Z31" i="9"/>
  <c r="AK77" i="6"/>
  <c r="AK78" i="6"/>
  <c r="AK79" i="6"/>
  <c r="AK72" i="6"/>
  <c r="AK86" i="6"/>
  <c r="AK37" i="6"/>
  <c r="AK23" i="6"/>
  <c r="AK31" i="6" s="1"/>
  <c r="AK98" i="6"/>
  <c r="AK58" i="6"/>
  <c r="AK41" i="6"/>
  <c r="AK49" i="6" s="1"/>
  <c r="AK113" i="6"/>
  <c r="AK95" i="6"/>
  <c r="AK104" i="6"/>
  <c r="AK90" i="6"/>
  <c r="AE69" i="10"/>
  <c r="AE71" i="10"/>
  <c r="AI73" i="10" s="1"/>
  <c r="AE78" i="10"/>
  <c r="AE33" i="10"/>
  <c r="AE32" i="10"/>
  <c r="AE43" i="10"/>
  <c r="AE35" i="10"/>
  <c r="AF71" i="10"/>
  <c r="AF72" i="10" s="1"/>
  <c r="AF73" i="10" s="1"/>
  <c r="AF69" i="10"/>
  <c r="AF70" i="10" s="1"/>
  <c r="AF76" i="10"/>
  <c r="AF77" i="10" s="1"/>
  <c r="AF78" i="10" s="1"/>
  <c r="AF79" i="10" s="1"/>
  <c r="AE86" i="10"/>
  <c r="AF24" i="4"/>
  <c r="AF76" i="4"/>
  <c r="AF77" i="4" s="1"/>
  <c r="AF78" i="4" s="1"/>
  <c r="AF79" i="4" s="1"/>
  <c r="AF67" i="4"/>
  <c r="AF68" i="4" s="1"/>
  <c r="AF69" i="4" s="1"/>
  <c r="AF70" i="4" s="1"/>
  <c r="AF7" i="4"/>
  <c r="AE22" i="4"/>
  <c r="AE31" i="4" s="1"/>
  <c r="AE71" i="4"/>
  <c r="AI73" i="4" s="1"/>
  <c r="AE69" i="4"/>
  <c r="AF22" i="4" l="1"/>
  <c r="AF86" i="4" s="1"/>
  <c r="AF22" i="10"/>
  <c r="AI45" i="10"/>
  <c r="AI47" i="10"/>
  <c r="AI34" i="4"/>
  <c r="AI36" i="4"/>
  <c r="Z66" i="9"/>
  <c r="AK76" i="6"/>
  <c r="AK84" i="6" s="1"/>
  <c r="AE72" i="10"/>
  <c r="AE51" i="10"/>
  <c r="AE55" i="10" s="1"/>
  <c r="AI60" i="10" s="1"/>
  <c r="AE44" i="10"/>
  <c r="AE46" i="10"/>
  <c r="AF31" i="10"/>
  <c r="AF86" i="10"/>
  <c r="AE86" i="4"/>
  <c r="AF71" i="4"/>
  <c r="AF72" i="4" s="1"/>
  <c r="AF73" i="4" s="1"/>
  <c r="AF31" i="4"/>
  <c r="AF33" i="4" s="1"/>
  <c r="AF34" i="4" s="1"/>
  <c r="AE43" i="4"/>
  <c r="AE32" i="4"/>
  <c r="AE35" i="4"/>
  <c r="AE33" i="4"/>
  <c r="AE72" i="4"/>
  <c r="AI47" i="4" l="1"/>
  <c r="AI45" i="4"/>
  <c r="AF32" i="10"/>
  <c r="AF43" i="10"/>
  <c r="AF35" i="10"/>
  <c r="AF36" i="10" s="1"/>
  <c r="AF33" i="10"/>
  <c r="AF34" i="10" s="1"/>
  <c r="AE89" i="10"/>
  <c r="AI91" i="10" s="1"/>
  <c r="AE59" i="10"/>
  <c r="AE62" i="10"/>
  <c r="AF43" i="4"/>
  <c r="AF46" i="4" s="1"/>
  <c r="AF47" i="4" s="1"/>
  <c r="AF32" i="4"/>
  <c r="AF35" i="4"/>
  <c r="AF36" i="4" s="1"/>
  <c r="AE46" i="4"/>
  <c r="AE51" i="4"/>
  <c r="AE55" i="4" s="1"/>
  <c r="AI60" i="4" s="1"/>
  <c r="AE44" i="4"/>
  <c r="AE90" i="10" l="1"/>
  <c r="AF44" i="10"/>
  <c r="AF45" i="10" s="1"/>
  <c r="AF46" i="10"/>
  <c r="AF47" i="10" s="1"/>
  <c r="AF51" i="10"/>
  <c r="AF55" i="10" s="1"/>
  <c r="AF51" i="4"/>
  <c r="AF55" i="4" s="1"/>
  <c r="AF44" i="4"/>
  <c r="AF45" i="4" s="1"/>
  <c r="AE89" i="4"/>
  <c r="AI91" i="4" s="1"/>
  <c r="AE59" i="4"/>
  <c r="AF89" i="10" l="1"/>
  <c r="AF90" i="10" s="1"/>
  <c r="AF91" i="10" s="1"/>
  <c r="AF59" i="10"/>
  <c r="AF60" i="10" s="1"/>
  <c r="AF62" i="10"/>
  <c r="AF59" i="4"/>
  <c r="AF60" i="4" s="1"/>
  <c r="AF89" i="4"/>
  <c r="AF90" i="4" s="1"/>
  <c r="AF91" i="4" s="1"/>
  <c r="AE90" i="4"/>
  <c r="Z59" i="1" l="1"/>
  <c r="Z57" i="1" s="1"/>
  <c r="Z44" i="1"/>
  <c r="Z32" i="1"/>
  <c r="Z24" i="1"/>
  <c r="Z17" i="1" s="1"/>
  <c r="Z9" i="1"/>
  <c r="Z8" i="1" l="1"/>
  <c r="Z31" i="1"/>
  <c r="Z66" i="1" l="1"/>
  <c r="AF97" i="6" l="1"/>
  <c r="AF96" i="6"/>
  <c r="AF95" i="6" l="1"/>
  <c r="AF120" i="6" l="1"/>
  <c r="AF119" i="6"/>
  <c r="AF118" i="6"/>
  <c r="AF117" i="6"/>
  <c r="AF116" i="6"/>
  <c r="AF115" i="6"/>
  <c r="AF114" i="6"/>
  <c r="AE113" i="6"/>
  <c r="AF111" i="6"/>
  <c r="AF110" i="6"/>
  <c r="AF109" i="6"/>
  <c r="AF108" i="6"/>
  <c r="AF107" i="6"/>
  <c r="AF106" i="6"/>
  <c r="AF105" i="6"/>
  <c r="AE104" i="6"/>
  <c r="AF100" i="6"/>
  <c r="AF99" i="6"/>
  <c r="AE98" i="6"/>
  <c r="AE95" i="6"/>
  <c r="AF92" i="6"/>
  <c r="AF91" i="6"/>
  <c r="AE90" i="6"/>
  <c r="AF88" i="6"/>
  <c r="AF87" i="6"/>
  <c r="AE86" i="6"/>
  <c r="AF61" i="6"/>
  <c r="AF60" i="6"/>
  <c r="AF59" i="6"/>
  <c r="AE66" i="6"/>
  <c r="AF56" i="6"/>
  <c r="AF55" i="6" s="1"/>
  <c r="AF53" i="6"/>
  <c r="AF51" i="6" s="1"/>
  <c r="AF52" i="6"/>
  <c r="AF47" i="6"/>
  <c r="AF82" i="6" s="1"/>
  <c r="AF46" i="6"/>
  <c r="AF81" i="6" s="1"/>
  <c r="AF44" i="6"/>
  <c r="AF43" i="6"/>
  <c r="AF42" i="6"/>
  <c r="AE49" i="6"/>
  <c r="AF39" i="6"/>
  <c r="AF74" i="6" s="1"/>
  <c r="AF38" i="6"/>
  <c r="AF35" i="6"/>
  <c r="AF33" i="6" s="1"/>
  <c r="AF34" i="6"/>
  <c r="AF29" i="6"/>
  <c r="AF28" i="6"/>
  <c r="AF26" i="6"/>
  <c r="AF25" i="6"/>
  <c r="AF24" i="6"/>
  <c r="AE31" i="6"/>
  <c r="AF21" i="6"/>
  <c r="AF20" i="6"/>
  <c r="AF19" i="6"/>
  <c r="AF18" i="6"/>
  <c r="AF17" i="6"/>
  <c r="AF14" i="6"/>
  <c r="AF13" i="6"/>
  <c r="AF12" i="6"/>
  <c r="AF78" i="6" l="1"/>
  <c r="AF77" i="6"/>
  <c r="AF69" i="6"/>
  <c r="AF79" i="6"/>
  <c r="AF76" i="6" s="1"/>
  <c r="AF58" i="6"/>
  <c r="AF70" i="6"/>
  <c r="AF68" i="6" s="1"/>
  <c r="AF73" i="6"/>
  <c r="AF72" i="6" s="1"/>
  <c r="AF41" i="6"/>
  <c r="AF49" i="6" s="1"/>
  <c r="AF37" i="6"/>
  <c r="AF23" i="6"/>
  <c r="AF113" i="6"/>
  <c r="AF90" i="6"/>
  <c r="AF86" i="6"/>
  <c r="AF104" i="6"/>
  <c r="AF98" i="6"/>
  <c r="Y59" i="9"/>
  <c r="Y57" i="9" s="1"/>
  <c r="Y44" i="9"/>
  <c r="Y32" i="9"/>
  <c r="Y31" i="9" s="1"/>
  <c r="Y24" i="9"/>
  <c r="Y17" i="9" s="1"/>
  <c r="Y8" i="9" s="1"/>
  <c r="Y9" i="9"/>
  <c r="AD76" i="10"/>
  <c r="AD77" i="10" s="1"/>
  <c r="AH79" i="10" s="1"/>
  <c r="AD67" i="10"/>
  <c r="AD68" i="10" s="1"/>
  <c r="AH70" i="10" s="1"/>
  <c r="AD24" i="10"/>
  <c r="AD16" i="10"/>
  <c r="AD7" i="10"/>
  <c r="AD76" i="4"/>
  <c r="AD77" i="4" s="1"/>
  <c r="AH79" i="4" s="1"/>
  <c r="AD67" i="4"/>
  <c r="AD68" i="4" s="1"/>
  <c r="AH70" i="4" s="1"/>
  <c r="AD24" i="4"/>
  <c r="AD16" i="4"/>
  <c r="AD7" i="4"/>
  <c r="AD22" i="10" l="1"/>
  <c r="AD86" i="10" s="1"/>
  <c r="AD71" i="10"/>
  <c r="AH73" i="10" s="1"/>
  <c r="AD69" i="10"/>
  <c r="AD78" i="10"/>
  <c r="AD31" i="10"/>
  <c r="AD22" i="4"/>
  <c r="AD71" i="4"/>
  <c r="AH73" i="4" s="1"/>
  <c r="AD69" i="4"/>
  <c r="AD78" i="4"/>
  <c r="AH34" i="10" l="1"/>
  <c r="AH36" i="10"/>
  <c r="AD43" i="10"/>
  <c r="AD35" i="10"/>
  <c r="AD33" i="10"/>
  <c r="AD32" i="10"/>
  <c r="AD72" i="10"/>
  <c r="AD86" i="4"/>
  <c r="AD31" i="4"/>
  <c r="AD72" i="4"/>
  <c r="AH47" i="10" l="1"/>
  <c r="AH45" i="10"/>
  <c r="AH36" i="4"/>
  <c r="AH34" i="4"/>
  <c r="AD44" i="10"/>
  <c r="AD51" i="10"/>
  <c r="AD55" i="10" s="1"/>
  <c r="AH60" i="10" s="1"/>
  <c r="AD46" i="10"/>
  <c r="AD43" i="4"/>
  <c r="AD33" i="4"/>
  <c r="AD32" i="4"/>
  <c r="AD35" i="4"/>
  <c r="AH47" i="4" l="1"/>
  <c r="AH45" i="4"/>
  <c r="AD46" i="4"/>
  <c r="AD51" i="4"/>
  <c r="AD55" i="4" s="1"/>
  <c r="AH60" i="4" s="1"/>
  <c r="AD59" i="10"/>
  <c r="AD62" i="10"/>
  <c r="AD89" i="10"/>
  <c r="AH91" i="10" s="1"/>
  <c r="AD44" i="4"/>
  <c r="Y59" i="1"/>
  <c r="Y57" i="1" s="1"/>
  <c r="Y44" i="1"/>
  <c r="Y32" i="1"/>
  <c r="Y24" i="1"/>
  <c r="Y17" i="1" s="1"/>
  <c r="Y9" i="1"/>
  <c r="AD104" i="6"/>
  <c r="AD113" i="6"/>
  <c r="AD98" i="6"/>
  <c r="AD95" i="6"/>
  <c r="AD90" i="6"/>
  <c r="AD86" i="6"/>
  <c r="AD66" i="6"/>
  <c r="AD49" i="6"/>
  <c r="AD31" i="6"/>
  <c r="AC76" i="10"/>
  <c r="AC77" i="10" s="1"/>
  <c r="AG79" i="10" s="1"/>
  <c r="AC67" i="10"/>
  <c r="AC68" i="10" s="1"/>
  <c r="AG70" i="10" s="1"/>
  <c r="AC24" i="10"/>
  <c r="AC16" i="10"/>
  <c r="AC7" i="10"/>
  <c r="X59" i="9"/>
  <c r="X57" i="9" s="1"/>
  <c r="X44" i="9"/>
  <c r="X32" i="9"/>
  <c r="X24" i="9"/>
  <c r="X17" i="9" s="1"/>
  <c r="X9" i="9"/>
  <c r="AC22" i="10" l="1"/>
  <c r="X8" i="9"/>
  <c r="AD89" i="4"/>
  <c r="AD59" i="4"/>
  <c r="AD90" i="10"/>
  <c r="Y8" i="1"/>
  <c r="Y31" i="1"/>
  <c r="AC86" i="10"/>
  <c r="AC31" i="10"/>
  <c r="AC78" i="10"/>
  <c r="AC71" i="10"/>
  <c r="AG73" i="10" s="1"/>
  <c r="AC69" i="10"/>
  <c r="X31" i="9"/>
  <c r="X66" i="9" s="1"/>
  <c r="AC76" i="4"/>
  <c r="AC77" i="4" s="1"/>
  <c r="AG79" i="4" s="1"/>
  <c r="AC67" i="4"/>
  <c r="AC68" i="4" s="1"/>
  <c r="AG70" i="4" s="1"/>
  <c r="AC24" i="4"/>
  <c r="AC16" i="4"/>
  <c r="AC7" i="4"/>
  <c r="X59" i="1"/>
  <c r="X57" i="1" s="1"/>
  <c r="X44" i="1"/>
  <c r="X32" i="1"/>
  <c r="X24" i="1"/>
  <c r="X17" i="1" s="1"/>
  <c r="X9" i="1"/>
  <c r="AG36" i="10" l="1"/>
  <c r="AG34" i="10"/>
  <c r="AD90" i="4"/>
  <c r="AH91" i="4"/>
  <c r="Y66" i="1"/>
  <c r="AC35" i="10"/>
  <c r="AC33" i="10"/>
  <c r="AC43" i="10"/>
  <c r="AC32" i="10"/>
  <c r="AC72" i="10"/>
  <c r="AC22" i="4"/>
  <c r="AC86" i="4" s="1"/>
  <c r="AC71" i="4"/>
  <c r="AG73" i="4" s="1"/>
  <c r="AC69" i="4"/>
  <c r="AC78" i="4"/>
  <c r="X8" i="1"/>
  <c r="X31" i="1"/>
  <c r="AG45" i="10" l="1"/>
  <c r="AG47" i="10"/>
  <c r="AC51" i="10"/>
  <c r="AC55" i="10" s="1"/>
  <c r="AG60" i="10" s="1"/>
  <c r="AC44" i="10"/>
  <c r="AC46" i="10"/>
  <c r="AC31" i="4"/>
  <c r="AC72" i="4"/>
  <c r="X66" i="1"/>
  <c r="AG36" i="4" l="1"/>
  <c r="AG34" i="4"/>
  <c r="AC32" i="4"/>
  <c r="AC43" i="4"/>
  <c r="AC89" i="10"/>
  <c r="AG91" i="10" s="1"/>
  <c r="AC62" i="10"/>
  <c r="AC59" i="10"/>
  <c r="AC33" i="4"/>
  <c r="AC35" i="4"/>
  <c r="AC51" i="4" l="1"/>
  <c r="AC55" i="4" s="1"/>
  <c r="AC89" i="4" s="1"/>
  <c r="AG91" i="4" s="1"/>
  <c r="AG45" i="4"/>
  <c r="AG47" i="4"/>
  <c r="AC46" i="4"/>
  <c r="AC44" i="4"/>
  <c r="AC90" i="10"/>
  <c r="AC59" i="4" l="1"/>
  <c r="AG60" i="4"/>
  <c r="AC90" i="4"/>
  <c r="AC11" i="6" l="1"/>
  <c r="AF11" i="6" s="1"/>
  <c r="AC10" i="6"/>
  <c r="AF10" i="6" s="1"/>
  <c r="AC9" i="6"/>
  <c r="AF9" i="6" s="1"/>
  <c r="AF31" i="6" s="1"/>
  <c r="AC113" i="6" l="1"/>
  <c r="AC104" i="6"/>
  <c r="AC98" i="6"/>
  <c r="AC95" i="6"/>
  <c r="AC90" i="6"/>
  <c r="AC86" i="6"/>
  <c r="AC66" i="6"/>
  <c r="AC49" i="6"/>
  <c r="AC31" i="6"/>
  <c r="AB76" i="10"/>
  <c r="AB77" i="10" s="1"/>
  <c r="AE79" i="10" s="1"/>
  <c r="AB67" i="10"/>
  <c r="AB68" i="10" s="1"/>
  <c r="AE70" i="10" s="1"/>
  <c r="AB24" i="10"/>
  <c r="AB16" i="10"/>
  <c r="AB7" i="10"/>
  <c r="W59" i="9"/>
  <c r="W57" i="9" s="1"/>
  <c r="W44" i="9"/>
  <c r="W32" i="9"/>
  <c r="W24" i="9"/>
  <c r="W17" i="9" s="1"/>
  <c r="W9" i="9"/>
  <c r="AB76" i="4"/>
  <c r="AB77" i="4" s="1"/>
  <c r="AE79" i="4" s="1"/>
  <c r="AB67" i="4"/>
  <c r="AB68" i="4" s="1"/>
  <c r="AE70" i="4" s="1"/>
  <c r="AB24" i="4"/>
  <c r="AB16" i="4"/>
  <c r="AB22" i="10" l="1"/>
  <c r="AB86" i="10"/>
  <c r="AB31" i="10"/>
  <c r="AB71" i="10"/>
  <c r="AE73" i="10" s="1"/>
  <c r="AB69" i="10"/>
  <c r="AB78" i="10"/>
  <c r="W8" i="9"/>
  <c r="W31" i="9"/>
  <c r="AB78" i="4"/>
  <c r="AB71" i="4"/>
  <c r="AE73" i="4" s="1"/>
  <c r="AB69" i="4"/>
  <c r="AE36" i="10" l="1"/>
  <c r="AE34" i="10"/>
  <c r="AB72" i="10"/>
  <c r="AB43" i="10"/>
  <c r="AB35" i="10"/>
  <c r="AB33" i="10"/>
  <c r="AB32" i="10"/>
  <c r="AB72" i="4"/>
  <c r="AE45" i="10" l="1"/>
  <c r="AE47" i="10"/>
  <c r="AB51" i="10"/>
  <c r="AB55" i="10" s="1"/>
  <c r="AE60" i="10" s="1"/>
  <c r="AB44" i="10"/>
  <c r="AB46" i="10"/>
  <c r="AB59" i="10" l="1"/>
  <c r="AB89" i="10"/>
  <c r="AE91" i="10" s="1"/>
  <c r="AB90" i="10" l="1"/>
  <c r="AB7" i="4" l="1"/>
  <c r="AB22" i="4" s="1"/>
  <c r="W59" i="1"/>
  <c r="W57" i="1" s="1"/>
  <c r="W24" i="1"/>
  <c r="W17" i="1" s="1"/>
  <c r="W44" i="1"/>
  <c r="W32" i="1"/>
  <c r="W9" i="1"/>
  <c r="AB31" i="4" l="1"/>
  <c r="AB86" i="4"/>
  <c r="W8" i="1"/>
  <c r="W31" i="1"/>
  <c r="AE34" i="4" l="1"/>
  <c r="AE36" i="4"/>
  <c r="AB32" i="4"/>
  <c r="AB43" i="4"/>
  <c r="AB35" i="4"/>
  <c r="AB33" i="4"/>
  <c r="W66" i="1"/>
  <c r="AB113" i="6"/>
  <c r="Z113" i="6"/>
  <c r="Y113" i="6"/>
  <c r="X113" i="6"/>
  <c r="W113" i="6"/>
  <c r="U113" i="6"/>
  <c r="T113" i="6"/>
  <c r="S113" i="6"/>
  <c r="R113" i="6"/>
  <c r="Q113" i="6"/>
  <c r="P113" i="6"/>
  <c r="O113" i="6"/>
  <c r="N113" i="6"/>
  <c r="M113" i="6"/>
  <c r="L113" i="6"/>
  <c r="K113" i="6"/>
  <c r="J113" i="6"/>
  <c r="I113" i="6"/>
  <c r="H113" i="6"/>
  <c r="G113" i="6"/>
  <c r="Z104" i="6"/>
  <c r="Y104" i="6"/>
  <c r="X104" i="6"/>
  <c r="W104" i="6"/>
  <c r="U104" i="6"/>
  <c r="T104" i="6"/>
  <c r="S104" i="6"/>
  <c r="R104" i="6"/>
  <c r="Q104" i="6"/>
  <c r="P104" i="6"/>
  <c r="O104" i="6"/>
  <c r="N104" i="6"/>
  <c r="M104" i="6"/>
  <c r="L104" i="6"/>
  <c r="K104" i="6"/>
  <c r="J104" i="6"/>
  <c r="I104" i="6"/>
  <c r="H104" i="6"/>
  <c r="G104" i="6"/>
  <c r="AB104" i="6"/>
  <c r="V111" i="6"/>
  <c r="AA111" i="6"/>
  <c r="AA120" i="6"/>
  <c r="V120" i="6"/>
  <c r="AB98" i="6"/>
  <c r="AB95" i="6"/>
  <c r="AB90" i="6"/>
  <c r="AB86" i="6"/>
  <c r="AB66" i="6"/>
  <c r="AF66" i="6" s="1"/>
  <c r="AB49" i="6"/>
  <c r="AB31" i="6"/>
  <c r="AE45" i="4" l="1"/>
  <c r="AE47" i="4"/>
  <c r="AB51" i="4"/>
  <c r="AB55" i="4" s="1"/>
  <c r="AB46" i="4"/>
  <c r="AB44" i="4"/>
  <c r="AA88" i="10"/>
  <c r="AA87" i="10"/>
  <c r="Z76" i="10"/>
  <c r="Z77" i="10" s="1"/>
  <c r="Y76" i="10"/>
  <c r="Y77" i="10" s="1"/>
  <c r="X76" i="10"/>
  <c r="X77" i="10" s="1"/>
  <c r="W76" i="10"/>
  <c r="W77" i="10" s="1"/>
  <c r="Z67" i="10"/>
  <c r="Z68" i="10" s="1"/>
  <c r="AD70" i="10" s="1"/>
  <c r="Y67" i="10"/>
  <c r="Y68" i="10" s="1"/>
  <c r="AC70" i="10" s="1"/>
  <c r="X67" i="10"/>
  <c r="X68" i="10" s="1"/>
  <c r="W67" i="10"/>
  <c r="W68" i="10" s="1"/>
  <c r="AA57" i="10"/>
  <c r="AA56" i="10"/>
  <c r="Y55" i="10"/>
  <c r="AA53" i="10"/>
  <c r="AA49" i="10"/>
  <c r="AA41" i="10"/>
  <c r="AA40" i="10"/>
  <c r="AA39" i="10"/>
  <c r="AA38" i="10"/>
  <c r="AA29" i="10"/>
  <c r="AA28" i="10"/>
  <c r="AA27" i="10"/>
  <c r="AA26" i="10"/>
  <c r="AA25" i="10"/>
  <c r="Z24" i="10"/>
  <c r="Y24" i="10"/>
  <c r="X24" i="10"/>
  <c r="W24" i="10"/>
  <c r="AA20" i="10"/>
  <c r="AA19" i="10"/>
  <c r="AA18" i="10"/>
  <c r="AA17" i="10"/>
  <c r="AA16" i="10" s="1"/>
  <c r="Z16" i="10"/>
  <c r="Y16" i="10"/>
  <c r="Y22" i="10" s="1"/>
  <c r="X16" i="10"/>
  <c r="W16" i="10"/>
  <c r="AA14" i="10"/>
  <c r="AA13" i="10"/>
  <c r="AA12" i="10"/>
  <c r="AA11" i="10"/>
  <c r="AA10" i="10"/>
  <c r="AA9" i="10"/>
  <c r="AA76" i="10" s="1"/>
  <c r="AA77" i="10" s="1"/>
  <c r="AA78" i="10" s="1"/>
  <c r="AA79" i="10" s="1"/>
  <c r="AA8" i="10"/>
  <c r="Z7" i="10"/>
  <c r="Y7" i="10"/>
  <c r="X7" i="10"/>
  <c r="W7" i="10"/>
  <c r="Z22" i="10" l="1"/>
  <c r="X69" i="10"/>
  <c r="AB70" i="10"/>
  <c r="Z78" i="10"/>
  <c r="AD79" i="10"/>
  <c r="AA24" i="10"/>
  <c r="W22" i="10"/>
  <c r="W31" i="10" s="1"/>
  <c r="X78" i="10"/>
  <c r="AB79" i="10"/>
  <c r="AA67" i="10"/>
  <c r="AA68" i="10" s="1"/>
  <c r="AA69" i="10" s="1"/>
  <c r="AA70" i="10" s="1"/>
  <c r="X22" i="10"/>
  <c r="X31" i="10" s="1"/>
  <c r="Y78" i="10"/>
  <c r="AC79" i="10"/>
  <c r="AE60" i="4"/>
  <c r="AB89" i="4"/>
  <c r="AE91" i="4" s="1"/>
  <c r="AB59" i="4"/>
  <c r="W71" i="10"/>
  <c r="Z70" i="10"/>
  <c r="W69" i="10"/>
  <c r="Y31" i="10"/>
  <c r="Y86" i="10"/>
  <c r="Z79" i="10"/>
  <c r="W78" i="10"/>
  <c r="Z71" i="10"/>
  <c r="Z69" i="10"/>
  <c r="Y59" i="10"/>
  <c r="AA71" i="10"/>
  <c r="AA72" i="10" s="1"/>
  <c r="AA73" i="10" s="1"/>
  <c r="X86" i="10"/>
  <c r="Z31" i="10"/>
  <c r="Z86" i="10"/>
  <c r="AA22" i="10"/>
  <c r="Y69" i="10"/>
  <c r="Y71" i="10"/>
  <c r="X71" i="10"/>
  <c r="Y89" i="10"/>
  <c r="AA7" i="10"/>
  <c r="W86" i="10" l="1"/>
  <c r="AB34" i="10"/>
  <c r="AB36" i="10"/>
  <c r="X72" i="10"/>
  <c r="AB73" i="10"/>
  <c r="AD36" i="10"/>
  <c r="AD34" i="10"/>
  <c r="AC34" i="10"/>
  <c r="AC36" i="10"/>
  <c r="Y72" i="10"/>
  <c r="AC73" i="10"/>
  <c r="Z72" i="10"/>
  <c r="AD73" i="10"/>
  <c r="AB90" i="4"/>
  <c r="Y90" i="10"/>
  <c r="X43" i="10"/>
  <c r="X33" i="10"/>
  <c r="X32" i="10"/>
  <c r="X35" i="10"/>
  <c r="Z32" i="10"/>
  <c r="Z35" i="10"/>
  <c r="Z43" i="10"/>
  <c r="Z33" i="10"/>
  <c r="Y32" i="10"/>
  <c r="Y35" i="10"/>
  <c r="Y43" i="10"/>
  <c r="Y33" i="10"/>
  <c r="AA86" i="10"/>
  <c r="AA31" i="10"/>
  <c r="W43" i="10"/>
  <c r="Z34" i="10"/>
  <c r="W33" i="10"/>
  <c r="Z36" i="10"/>
  <c r="W35" i="10"/>
  <c r="W32" i="10"/>
  <c r="Z73" i="10"/>
  <c r="W72" i="10"/>
  <c r="AB47" i="10" l="1"/>
  <c r="AB45" i="10"/>
  <c r="AD47" i="10"/>
  <c r="AD45" i="10"/>
  <c r="AC47" i="10"/>
  <c r="AC45" i="10"/>
  <c r="AA32" i="10"/>
  <c r="AA35" i="10"/>
  <c r="AA36" i="10" s="1"/>
  <c r="AA43" i="10"/>
  <c r="AA33" i="10"/>
  <c r="AA34" i="10" s="1"/>
  <c r="Y46" i="10"/>
  <c r="Y44" i="10"/>
  <c r="Z44" i="10"/>
  <c r="Z51" i="10"/>
  <c r="Z55" i="10" s="1"/>
  <c r="Z46" i="10"/>
  <c r="X46" i="10"/>
  <c r="X44" i="10"/>
  <c r="X51" i="10"/>
  <c r="X55" i="10" s="1"/>
  <c r="Z47" i="10"/>
  <c r="W46" i="10"/>
  <c r="Z45" i="10"/>
  <c r="W44" i="10"/>
  <c r="W51" i="10"/>
  <c r="W55" i="10" s="1"/>
  <c r="AB60" i="10" l="1"/>
  <c r="AD60" i="10"/>
  <c r="AC60" i="10"/>
  <c r="Z59" i="10"/>
  <c r="Z89" i="10"/>
  <c r="Z60" i="10"/>
  <c r="W59" i="10"/>
  <c r="W89" i="10"/>
  <c r="X59" i="10"/>
  <c r="X89" i="10"/>
  <c r="AA44" i="10"/>
  <c r="AA45" i="10" s="1"/>
  <c r="AA46" i="10"/>
  <c r="AA47" i="10" s="1"/>
  <c r="AA51" i="10"/>
  <c r="AA55" i="10" s="1"/>
  <c r="X90" i="10" l="1"/>
  <c r="AB91" i="10"/>
  <c r="Z90" i="10"/>
  <c r="AD91" i="10"/>
  <c r="AC91" i="10"/>
  <c r="AA89" i="10"/>
  <c r="AA90" i="10" s="1"/>
  <c r="AA91" i="10" s="1"/>
  <c r="AA59" i="10"/>
  <c r="AA60" i="10" s="1"/>
  <c r="Z91" i="10"/>
  <c r="W90" i="10"/>
  <c r="V59" i="9" l="1"/>
  <c r="V57" i="9" s="1"/>
  <c r="V44" i="9"/>
  <c r="V32" i="9"/>
  <c r="V24" i="9"/>
  <c r="V17" i="9"/>
  <c r="V9" i="9"/>
  <c r="V8" i="9" s="1"/>
  <c r="AA88" i="4"/>
  <c r="AA87" i="4"/>
  <c r="Z76" i="4"/>
  <c r="Z77" i="4" s="1"/>
  <c r="Z67" i="4"/>
  <c r="Z68" i="4" s="1"/>
  <c r="AD70" i="4" s="1"/>
  <c r="AA57" i="4"/>
  <c r="AA56" i="4"/>
  <c r="AA53" i="4"/>
  <c r="AA49" i="4"/>
  <c r="AA41" i="4"/>
  <c r="AA40" i="4"/>
  <c r="AA39" i="4"/>
  <c r="AA38" i="4"/>
  <c r="AA29" i="4"/>
  <c r="AA28" i="4"/>
  <c r="AA27" i="4"/>
  <c r="AA26" i="4"/>
  <c r="AA25" i="4"/>
  <c r="Z24" i="4"/>
  <c r="AA20" i="4"/>
  <c r="AA19" i="4"/>
  <c r="AA18" i="4"/>
  <c r="AA17" i="4"/>
  <c r="Z16" i="4"/>
  <c r="AA14" i="4"/>
  <c r="AA13" i="4"/>
  <c r="AA12" i="4"/>
  <c r="AA11" i="4"/>
  <c r="AA10" i="4"/>
  <c r="AA9" i="4"/>
  <c r="AA8" i="4"/>
  <c r="Z7" i="4"/>
  <c r="V59" i="1"/>
  <c r="AD79" i="4" l="1"/>
  <c r="V31" i="9"/>
  <c r="V66" i="9" s="1"/>
  <c r="Z22" i="4"/>
  <c r="Z86" i="4" s="1"/>
  <c r="AA7" i="4"/>
  <c r="AA24" i="4"/>
  <c r="AA76" i="4"/>
  <c r="AA77" i="4" s="1"/>
  <c r="AA78" i="4" s="1"/>
  <c r="AA79" i="4" s="1"/>
  <c r="AA16" i="4"/>
  <c r="Z69" i="4"/>
  <c r="Z71" i="4"/>
  <c r="AD73" i="4" s="1"/>
  <c r="AA67" i="4"/>
  <c r="AA68" i="4" s="1"/>
  <c r="Z78" i="4"/>
  <c r="Z31" i="4" l="1"/>
  <c r="AD34" i="4" s="1"/>
  <c r="AA22" i="4"/>
  <c r="AA31" i="4" s="1"/>
  <c r="AA69" i="4"/>
  <c r="AA70" i="4" s="1"/>
  <c r="AA71" i="4"/>
  <c r="AA72" i="4" s="1"/>
  <c r="AA73" i="4" s="1"/>
  <c r="Z72" i="4"/>
  <c r="Z35" i="4" l="1"/>
  <c r="Z43" i="4"/>
  <c r="AD36" i="4"/>
  <c r="Z32" i="4"/>
  <c r="Z33" i="4"/>
  <c r="AA86" i="4"/>
  <c r="AA35" i="4"/>
  <c r="AA36" i="4" s="1"/>
  <c r="AA43" i="4"/>
  <c r="AA51" i="4" s="1"/>
  <c r="AA55" i="4" s="1"/>
  <c r="AA32" i="4"/>
  <c r="AA33" i="4"/>
  <c r="AA34" i="4" s="1"/>
  <c r="AD45" i="4"/>
  <c r="AD47" i="4"/>
  <c r="Z51" i="4"/>
  <c r="Z55" i="4" s="1"/>
  <c r="Z46" i="4"/>
  <c r="Z44" i="4"/>
  <c r="AA46" i="4" l="1"/>
  <c r="AA47" i="4" s="1"/>
  <c r="AA44" i="4"/>
  <c r="AA45" i="4" s="1"/>
  <c r="AD60" i="4"/>
  <c r="AA59" i="4"/>
  <c r="AA60" i="4" s="1"/>
  <c r="AA89" i="4"/>
  <c r="AA90" i="4" s="1"/>
  <c r="AA91" i="4" s="1"/>
  <c r="Z59" i="4"/>
  <c r="Z89" i="4"/>
  <c r="AD91" i="4" s="1"/>
  <c r="Z90" i="4" l="1"/>
  <c r="V57" i="1" l="1"/>
  <c r="V44" i="1"/>
  <c r="V32" i="1"/>
  <c r="V24" i="1"/>
  <c r="V17" i="1" s="1"/>
  <c r="V9" i="1"/>
  <c r="AA108" i="6"/>
  <c r="AA117" i="6"/>
  <c r="V8" i="1" l="1"/>
  <c r="V31" i="1"/>
  <c r="V66" i="1" l="1"/>
  <c r="AA119" i="6"/>
  <c r="AA118" i="6"/>
  <c r="AA116" i="6"/>
  <c r="AA115" i="6"/>
  <c r="AA114" i="6"/>
  <c r="AA110" i="6"/>
  <c r="AA109" i="6"/>
  <c r="AA107" i="6"/>
  <c r="AA106" i="6"/>
  <c r="AA105" i="6"/>
  <c r="AA100" i="6"/>
  <c r="AA99" i="6"/>
  <c r="Z98" i="6"/>
  <c r="AA97" i="6"/>
  <c r="AA96" i="6"/>
  <c r="Z95" i="6"/>
  <c r="AA92" i="6"/>
  <c r="AA91" i="6"/>
  <c r="Z90" i="6"/>
  <c r="AA88" i="6"/>
  <c r="AA87" i="6"/>
  <c r="Z86" i="6"/>
  <c r="AA64" i="6"/>
  <c r="AA63" i="6"/>
  <c r="AA61" i="6"/>
  <c r="AA60" i="6"/>
  <c r="AA59" i="6"/>
  <c r="Z66" i="6"/>
  <c r="AA56" i="6"/>
  <c r="AA55" i="6" s="1"/>
  <c r="AA53" i="6"/>
  <c r="AA51" i="6" s="1"/>
  <c r="AA52" i="6"/>
  <c r="AA47" i="6"/>
  <c r="AA46" i="6"/>
  <c r="AA81" i="6" s="1"/>
  <c r="AA44" i="6"/>
  <c r="AA43" i="6"/>
  <c r="AA78" i="6" s="1"/>
  <c r="AA42" i="6"/>
  <c r="Z49" i="6"/>
  <c r="AA39" i="6"/>
  <c r="AA74" i="6" s="1"/>
  <c r="AA38" i="6"/>
  <c r="AA73" i="6" s="1"/>
  <c r="AA35" i="6"/>
  <c r="AA33" i="6" s="1"/>
  <c r="AA34" i="6"/>
  <c r="AA29" i="6"/>
  <c r="AA28" i="6"/>
  <c r="AA26" i="6"/>
  <c r="AA25" i="6"/>
  <c r="AA24" i="6"/>
  <c r="Z31" i="6"/>
  <c r="AA21" i="6"/>
  <c r="AA20" i="6"/>
  <c r="AA19" i="6"/>
  <c r="AA18" i="6"/>
  <c r="AA17" i="6"/>
  <c r="AA14" i="6"/>
  <c r="AA13" i="6"/>
  <c r="AA12" i="6"/>
  <c r="AA11" i="6"/>
  <c r="AA10" i="6"/>
  <c r="AA9" i="6"/>
  <c r="X49" i="6"/>
  <c r="W49" i="6"/>
  <c r="Y49" i="6"/>
  <c r="Y95" i="6"/>
  <c r="X95" i="6"/>
  <c r="W95" i="6"/>
  <c r="U95" i="6"/>
  <c r="T95" i="6"/>
  <c r="S95" i="6"/>
  <c r="R95" i="6"/>
  <c r="P95" i="6"/>
  <c r="O95" i="6"/>
  <c r="N95" i="6"/>
  <c r="M95" i="6"/>
  <c r="K95" i="6"/>
  <c r="J95" i="6"/>
  <c r="I95" i="6"/>
  <c r="H95" i="6"/>
  <c r="F95" i="6"/>
  <c r="E95" i="6"/>
  <c r="D95" i="6"/>
  <c r="C95" i="6"/>
  <c r="U59" i="9"/>
  <c r="U57" i="9" s="1"/>
  <c r="U44" i="9"/>
  <c r="U31" i="9" s="1"/>
  <c r="U32" i="9"/>
  <c r="U24" i="9"/>
  <c r="U17" i="9" s="1"/>
  <c r="U9" i="9"/>
  <c r="AA79" i="6" l="1"/>
  <c r="AA77" i="6"/>
  <c r="U8" i="9"/>
  <c r="AA72" i="6"/>
  <c r="AA69" i="6"/>
  <c r="AA70" i="6"/>
  <c r="AA68" i="6" s="1"/>
  <c r="AA82" i="6"/>
  <c r="AA76" i="6" s="1"/>
  <c r="AA90" i="6"/>
  <c r="AA37" i="6"/>
  <c r="AA58" i="6"/>
  <c r="AA23" i="6"/>
  <c r="AA31" i="6" s="1"/>
  <c r="AA41" i="6"/>
  <c r="AA49" i="6" s="1"/>
  <c r="AA113" i="6"/>
  <c r="AA104" i="6"/>
  <c r="AA98" i="6"/>
  <c r="AA95" i="6"/>
  <c r="AA86" i="6"/>
  <c r="U59" i="1" l="1"/>
  <c r="U57" i="1" s="1"/>
  <c r="U44" i="1"/>
  <c r="U32" i="1"/>
  <c r="U24" i="1"/>
  <c r="U17" i="1" s="1"/>
  <c r="U9" i="1"/>
  <c r="Y76" i="4"/>
  <c r="Y77" i="4" s="1"/>
  <c r="Y55" i="4"/>
  <c r="Y67" i="4"/>
  <c r="Y68" i="4" s="1"/>
  <c r="Y24" i="4"/>
  <c r="Y16" i="4"/>
  <c r="Y7" i="4"/>
  <c r="V119" i="6"/>
  <c r="V118" i="6"/>
  <c r="V116" i="6"/>
  <c r="V115" i="6"/>
  <c r="V114" i="6"/>
  <c r="V110" i="6"/>
  <c r="V109" i="6"/>
  <c r="V107" i="6"/>
  <c r="V106" i="6"/>
  <c r="V105" i="6"/>
  <c r="Y66" i="6"/>
  <c r="Y31" i="6"/>
  <c r="X31" i="6"/>
  <c r="W31" i="6"/>
  <c r="Y98" i="6"/>
  <c r="Q92" i="6"/>
  <c r="Q91" i="6"/>
  <c r="L92" i="6"/>
  <c r="L91" i="6"/>
  <c r="G92" i="6"/>
  <c r="G91" i="6"/>
  <c r="V92" i="6"/>
  <c r="V91" i="6"/>
  <c r="L88" i="6"/>
  <c r="L87" i="6"/>
  <c r="G88" i="6"/>
  <c r="G87" i="6"/>
  <c r="Q88" i="6"/>
  <c r="Q87" i="6"/>
  <c r="V87" i="6"/>
  <c r="Y86" i="6"/>
  <c r="X86" i="6"/>
  <c r="G86" i="6" l="1"/>
  <c r="L90" i="6"/>
  <c r="V113" i="6"/>
  <c r="Y69" i="4"/>
  <c r="AC70" i="4"/>
  <c r="Y89" i="4"/>
  <c r="Y78" i="4"/>
  <c r="AC79" i="4"/>
  <c r="V104" i="6"/>
  <c r="V90" i="6"/>
  <c r="G90" i="6"/>
  <c r="Q90" i="6"/>
  <c r="Q86" i="6"/>
  <c r="L86" i="6"/>
  <c r="U31" i="1"/>
  <c r="Y22" i="4"/>
  <c r="Y31" i="4" s="1"/>
  <c r="U8" i="1"/>
  <c r="Y71" i="4"/>
  <c r="AC73" i="4" s="1"/>
  <c r="AC36" i="4" l="1"/>
  <c r="AC34" i="4"/>
  <c r="AC60" i="4"/>
  <c r="U66" i="1"/>
  <c r="Y32" i="4"/>
  <c r="Y35" i="4"/>
  <c r="Y43" i="4"/>
  <c r="Y33" i="4"/>
  <c r="Y86" i="4"/>
  <c r="AC91" i="4" s="1"/>
  <c r="Y59" i="4"/>
  <c r="Y72" i="4"/>
  <c r="AC45" i="4" l="1"/>
  <c r="AC47" i="4"/>
  <c r="Y44" i="4"/>
  <c r="Y46" i="4"/>
  <c r="Y90" i="4"/>
  <c r="Y90" i="6"/>
  <c r="X98" i="6" l="1"/>
  <c r="W98" i="6"/>
  <c r="T59" i="9" l="1"/>
  <c r="T57" i="9" s="1"/>
  <c r="T44" i="9"/>
  <c r="T32" i="9"/>
  <c r="T24" i="9"/>
  <c r="T17" i="9" s="1"/>
  <c r="T9" i="9"/>
  <c r="T59" i="1"/>
  <c r="T57" i="1" s="1"/>
  <c r="T44" i="1"/>
  <c r="T32" i="1"/>
  <c r="T24" i="1"/>
  <c r="T17" i="1" s="1"/>
  <c r="T9" i="1"/>
  <c r="T8" i="9" l="1"/>
  <c r="T31" i="9"/>
  <c r="T31" i="1"/>
  <c r="T8" i="1"/>
  <c r="T66" i="1" l="1"/>
  <c r="X90" i="6"/>
  <c r="X76" i="4" l="1"/>
  <c r="X77" i="4" s="1"/>
  <c r="X67" i="4"/>
  <c r="X68" i="4" s="1"/>
  <c r="X24" i="4"/>
  <c r="X16" i="4"/>
  <c r="X7" i="4"/>
  <c r="U98" i="6"/>
  <c r="T98" i="6"/>
  <c r="S98" i="6"/>
  <c r="R98" i="6"/>
  <c r="P98" i="6"/>
  <c r="O98" i="6"/>
  <c r="N98" i="6"/>
  <c r="M98" i="6"/>
  <c r="K98" i="6"/>
  <c r="J98" i="6"/>
  <c r="I98" i="6"/>
  <c r="H98" i="6"/>
  <c r="F98" i="6"/>
  <c r="E98" i="6"/>
  <c r="D98" i="6"/>
  <c r="C98" i="6"/>
  <c r="E90" i="6"/>
  <c r="D90" i="6"/>
  <c r="C90" i="6"/>
  <c r="F90" i="6"/>
  <c r="J90" i="6"/>
  <c r="I90" i="6"/>
  <c r="H90" i="6"/>
  <c r="K90" i="6"/>
  <c r="P90" i="6"/>
  <c r="O90" i="6"/>
  <c r="N90" i="6"/>
  <c r="M90" i="6"/>
  <c r="R90" i="6"/>
  <c r="S90" i="6"/>
  <c r="T90" i="6"/>
  <c r="U90" i="6"/>
  <c r="W90" i="6"/>
  <c r="X69" i="4" l="1"/>
  <c r="AB70" i="4"/>
  <c r="X78" i="4"/>
  <c r="AB79" i="4"/>
  <c r="X22" i="4"/>
  <c r="X86" i="4" s="1"/>
  <c r="X71" i="4"/>
  <c r="S59" i="9"/>
  <c r="S57" i="9"/>
  <c r="S44" i="9"/>
  <c r="S32" i="9"/>
  <c r="S31" i="9" s="1"/>
  <c r="S24" i="9"/>
  <c r="S17" i="9" s="1"/>
  <c r="S9" i="9"/>
  <c r="S24" i="1"/>
  <c r="S17" i="1" s="1"/>
  <c r="S59" i="1"/>
  <c r="S57" i="1" s="1"/>
  <c r="S44" i="1"/>
  <c r="S32" i="1"/>
  <c r="S9" i="1"/>
  <c r="S8" i="9" l="1"/>
  <c r="X72" i="4"/>
  <c r="AB73" i="4"/>
  <c r="X31" i="4"/>
  <c r="S31" i="1"/>
  <c r="S8" i="1"/>
  <c r="S66" i="1" s="1"/>
  <c r="W86" i="6"/>
  <c r="X43" i="4" l="1"/>
  <c r="AB36" i="4"/>
  <c r="AB34" i="4"/>
  <c r="X32" i="4"/>
  <c r="X33" i="4"/>
  <c r="X35" i="4"/>
  <c r="AB47" i="4" l="1"/>
  <c r="AB45" i="4"/>
  <c r="X44" i="4"/>
  <c r="X51" i="4"/>
  <c r="X55" i="4" s="1"/>
  <c r="X46" i="4"/>
  <c r="AB60" i="4" l="1"/>
  <c r="X59" i="4"/>
  <c r="X89" i="4"/>
  <c r="S89" i="4"/>
  <c r="W76" i="4"/>
  <c r="W77" i="4" s="1"/>
  <c r="W67" i="4"/>
  <c r="W68" i="4" s="1"/>
  <c r="Z70" i="4" s="1"/>
  <c r="W24" i="4"/>
  <c r="W16" i="4"/>
  <c r="W7" i="4"/>
  <c r="U89" i="10"/>
  <c r="T89" i="10"/>
  <c r="S89" i="10"/>
  <c r="R89" i="10"/>
  <c r="N89" i="10"/>
  <c r="V88" i="10"/>
  <c r="Q88" i="10"/>
  <c r="L88" i="10"/>
  <c r="G88" i="10"/>
  <c r="V87" i="10"/>
  <c r="Q87" i="10"/>
  <c r="L87" i="10"/>
  <c r="G87" i="10"/>
  <c r="U76" i="10"/>
  <c r="U77" i="10" s="1"/>
  <c r="T76" i="10"/>
  <c r="T77" i="10" s="1"/>
  <c r="S76" i="10"/>
  <c r="S77" i="10" s="1"/>
  <c r="R76" i="10"/>
  <c r="R77" i="10" s="1"/>
  <c r="P76" i="10"/>
  <c r="P77" i="10" s="1"/>
  <c r="O76" i="10"/>
  <c r="O77" i="10" s="1"/>
  <c r="N76" i="10"/>
  <c r="N77" i="10" s="1"/>
  <c r="M76" i="10"/>
  <c r="M77" i="10" s="1"/>
  <c r="K76" i="10"/>
  <c r="K77" i="10" s="1"/>
  <c r="J76" i="10"/>
  <c r="J77" i="10" s="1"/>
  <c r="I76" i="10"/>
  <c r="I77" i="10" s="1"/>
  <c r="H76" i="10"/>
  <c r="H77" i="10" s="1"/>
  <c r="F76" i="10"/>
  <c r="F77" i="10" s="1"/>
  <c r="E76" i="10"/>
  <c r="E77" i="10" s="1"/>
  <c r="D76" i="10"/>
  <c r="D77" i="10" s="1"/>
  <c r="C76" i="10"/>
  <c r="C77" i="10" s="1"/>
  <c r="U67" i="10"/>
  <c r="U68" i="10" s="1"/>
  <c r="T67" i="10"/>
  <c r="T68" i="10" s="1"/>
  <c r="S67" i="10"/>
  <c r="S68" i="10" s="1"/>
  <c r="R67" i="10"/>
  <c r="R68" i="10" s="1"/>
  <c r="P67" i="10"/>
  <c r="P68" i="10" s="1"/>
  <c r="O67" i="10"/>
  <c r="O68" i="10" s="1"/>
  <c r="N67" i="10"/>
  <c r="N68" i="10" s="1"/>
  <c r="M67" i="10"/>
  <c r="M68" i="10" s="1"/>
  <c r="M71" i="10" s="1"/>
  <c r="K67" i="10"/>
  <c r="K68" i="10" s="1"/>
  <c r="J67" i="10"/>
  <c r="J68" i="10" s="1"/>
  <c r="I67" i="10"/>
  <c r="I68" i="10" s="1"/>
  <c r="H67" i="10"/>
  <c r="H68" i="10" s="1"/>
  <c r="F67" i="10"/>
  <c r="F68" i="10" s="1"/>
  <c r="E67" i="10"/>
  <c r="E68" i="10" s="1"/>
  <c r="E69" i="10" s="1"/>
  <c r="D67" i="10"/>
  <c r="D68" i="10" s="1"/>
  <c r="C67" i="10"/>
  <c r="C68" i="10" s="1"/>
  <c r="V57" i="10"/>
  <c r="Q57" i="10"/>
  <c r="L57" i="10"/>
  <c r="G57" i="10"/>
  <c r="V56" i="10"/>
  <c r="Q56" i="10"/>
  <c r="L56" i="10"/>
  <c r="G56" i="10"/>
  <c r="V53" i="10"/>
  <c r="Q53" i="10"/>
  <c r="L53" i="10"/>
  <c r="G53" i="10"/>
  <c r="V49" i="10"/>
  <c r="Q49" i="10"/>
  <c r="L49" i="10"/>
  <c r="G49" i="10"/>
  <c r="V41" i="10"/>
  <c r="Q41" i="10"/>
  <c r="L41" i="10"/>
  <c r="G41" i="10"/>
  <c r="V40" i="10"/>
  <c r="Q40" i="10"/>
  <c r="L40" i="10"/>
  <c r="G40" i="10"/>
  <c r="V39" i="10"/>
  <c r="Q39" i="10"/>
  <c r="L39" i="10"/>
  <c r="G39" i="10"/>
  <c r="V38" i="10"/>
  <c r="Q38" i="10"/>
  <c r="L38" i="10"/>
  <c r="G38" i="10"/>
  <c r="V29" i="10"/>
  <c r="Q29" i="10"/>
  <c r="L29" i="10"/>
  <c r="G29" i="10"/>
  <c r="V28" i="10"/>
  <c r="Q28" i="10"/>
  <c r="L28" i="10"/>
  <c r="G28" i="10"/>
  <c r="V27" i="10"/>
  <c r="Q27" i="10"/>
  <c r="L27" i="10"/>
  <c r="G27" i="10"/>
  <c r="V26" i="10"/>
  <c r="Q26" i="10"/>
  <c r="L26" i="10"/>
  <c r="L24" i="10" s="1"/>
  <c r="G26" i="10"/>
  <c r="G24" i="10" s="1"/>
  <c r="V25" i="10"/>
  <c r="V24" i="10" s="1"/>
  <c r="Q25" i="10"/>
  <c r="Q24" i="10" s="1"/>
  <c r="L25" i="10"/>
  <c r="G25" i="10"/>
  <c r="U24" i="10"/>
  <c r="T24" i="10"/>
  <c r="S24" i="10"/>
  <c r="R24" i="10"/>
  <c r="P24" i="10"/>
  <c r="O24" i="10"/>
  <c r="N24" i="10"/>
  <c r="M24" i="10"/>
  <c r="K24" i="10"/>
  <c r="J24" i="10"/>
  <c r="I24" i="10"/>
  <c r="H24" i="10"/>
  <c r="F24" i="10"/>
  <c r="E24" i="10"/>
  <c r="D24" i="10"/>
  <c r="C24" i="10"/>
  <c r="V21" i="10"/>
  <c r="Q21" i="10"/>
  <c r="L21" i="10"/>
  <c r="G21" i="10"/>
  <c r="V20" i="10"/>
  <c r="Q20" i="10"/>
  <c r="L20" i="10"/>
  <c r="G20" i="10"/>
  <c r="V19" i="10"/>
  <c r="Q19" i="10"/>
  <c r="L19" i="10"/>
  <c r="G19" i="10"/>
  <c r="V18" i="10"/>
  <c r="Q18" i="10"/>
  <c r="L18" i="10"/>
  <c r="G18" i="10"/>
  <c r="V17" i="10"/>
  <c r="V16" i="10" s="1"/>
  <c r="Q17" i="10"/>
  <c r="Q16" i="10" s="1"/>
  <c r="L17" i="10"/>
  <c r="G17" i="10"/>
  <c r="G16" i="10" s="1"/>
  <c r="U16" i="10"/>
  <c r="T16" i="10"/>
  <c r="S16" i="10"/>
  <c r="R16" i="10"/>
  <c r="P16" i="10"/>
  <c r="O16" i="10"/>
  <c r="N16" i="10"/>
  <c r="M16" i="10"/>
  <c r="K16" i="10"/>
  <c r="J16" i="10"/>
  <c r="I16" i="10"/>
  <c r="H16" i="10"/>
  <c r="H22" i="10" s="1"/>
  <c r="F16" i="10"/>
  <c r="E16" i="10"/>
  <c r="D16" i="10"/>
  <c r="C16" i="10"/>
  <c r="V14" i="10"/>
  <c r="Q14" i="10"/>
  <c r="L14" i="10"/>
  <c r="G14" i="10"/>
  <c r="V13" i="10"/>
  <c r="Q13" i="10"/>
  <c r="L13" i="10"/>
  <c r="G13" i="10"/>
  <c r="V12" i="10"/>
  <c r="Q12" i="10"/>
  <c r="L12" i="10"/>
  <c r="G12" i="10"/>
  <c r="V11" i="10"/>
  <c r="Q11" i="10"/>
  <c r="L11" i="10"/>
  <c r="G11" i="10"/>
  <c r="V10" i="10"/>
  <c r="Q10" i="10"/>
  <c r="L10" i="10"/>
  <c r="G10" i="10"/>
  <c r="V9" i="10"/>
  <c r="Q9" i="10"/>
  <c r="L9" i="10"/>
  <c r="G9" i="10"/>
  <c r="V8" i="10"/>
  <c r="Q8" i="10"/>
  <c r="L8" i="10"/>
  <c r="G8" i="10"/>
  <c r="U7" i="10"/>
  <c r="T7" i="10"/>
  <c r="S7" i="10"/>
  <c r="R7" i="10"/>
  <c r="P7" i="10"/>
  <c r="O7" i="10"/>
  <c r="N7" i="10"/>
  <c r="M7" i="10"/>
  <c r="K7" i="10"/>
  <c r="J7" i="10"/>
  <c r="I7" i="10"/>
  <c r="H7" i="10"/>
  <c r="F7" i="10"/>
  <c r="E7" i="10"/>
  <c r="D7" i="10"/>
  <c r="C7" i="10"/>
  <c r="R59" i="9"/>
  <c r="Q59" i="9"/>
  <c r="P59" i="9"/>
  <c r="O59" i="9"/>
  <c r="N59" i="9"/>
  <c r="M59" i="9"/>
  <c r="L59" i="9"/>
  <c r="L57" i="9" s="1"/>
  <c r="K59" i="9"/>
  <c r="J59" i="9"/>
  <c r="J57" i="9" s="1"/>
  <c r="I59" i="9"/>
  <c r="H59" i="9"/>
  <c r="H57" i="9" s="1"/>
  <c r="G59" i="9"/>
  <c r="G57" i="9" s="1"/>
  <c r="F59" i="9"/>
  <c r="F57" i="9" s="1"/>
  <c r="E59" i="9"/>
  <c r="E57" i="9" s="1"/>
  <c r="D59" i="9"/>
  <c r="C59" i="9"/>
  <c r="C57" i="9" s="1"/>
  <c r="R57" i="9"/>
  <c r="Q57" i="9"/>
  <c r="P57" i="9"/>
  <c r="O57" i="9"/>
  <c r="N57" i="9"/>
  <c r="M57" i="9"/>
  <c r="K57" i="9"/>
  <c r="I57" i="9"/>
  <c r="D57" i="9"/>
  <c r="R44" i="9"/>
  <c r="Q44" i="9"/>
  <c r="P44" i="9"/>
  <c r="O44" i="9"/>
  <c r="N44" i="9"/>
  <c r="M44" i="9"/>
  <c r="L44" i="9"/>
  <c r="K44" i="9"/>
  <c r="J44" i="9"/>
  <c r="I44" i="9"/>
  <c r="H44" i="9"/>
  <c r="G44" i="9"/>
  <c r="F44" i="9"/>
  <c r="E44" i="9"/>
  <c r="D44" i="9"/>
  <c r="C44" i="9"/>
  <c r="R32" i="9"/>
  <c r="Q32" i="9"/>
  <c r="P32" i="9"/>
  <c r="P31" i="9" s="1"/>
  <c r="O32" i="9"/>
  <c r="N32" i="9"/>
  <c r="M32" i="9"/>
  <c r="L32" i="9"/>
  <c r="L31" i="9" s="1"/>
  <c r="K32" i="9"/>
  <c r="J32" i="9"/>
  <c r="I32" i="9"/>
  <c r="I31" i="9" s="1"/>
  <c r="H32" i="9"/>
  <c r="H31" i="9" s="1"/>
  <c r="G32" i="9"/>
  <c r="F32" i="9"/>
  <c r="E32" i="9"/>
  <c r="D32" i="9"/>
  <c r="D31" i="9" s="1"/>
  <c r="C32" i="9"/>
  <c r="R31" i="9"/>
  <c r="Q31" i="9"/>
  <c r="O31" i="9"/>
  <c r="N31" i="9"/>
  <c r="M31" i="9"/>
  <c r="K31" i="9"/>
  <c r="J31" i="9"/>
  <c r="G31" i="9"/>
  <c r="F31" i="9"/>
  <c r="E31" i="9"/>
  <c r="C31" i="9"/>
  <c r="R24" i="9"/>
  <c r="R17" i="9" s="1"/>
  <c r="R8" i="9" s="1"/>
  <c r="Q24" i="9"/>
  <c r="P24" i="9"/>
  <c r="P17" i="9" s="1"/>
  <c r="O24" i="9"/>
  <c r="N24" i="9"/>
  <c r="N17" i="9" s="1"/>
  <c r="M24" i="9"/>
  <c r="L24" i="9"/>
  <c r="L17" i="9" s="1"/>
  <c r="L8" i="9" s="1"/>
  <c r="K24" i="9"/>
  <c r="J24" i="9"/>
  <c r="I24" i="9"/>
  <c r="H24" i="9"/>
  <c r="H17" i="9" s="1"/>
  <c r="G24" i="9"/>
  <c r="G17" i="9" s="1"/>
  <c r="F24" i="9"/>
  <c r="F17" i="9" s="1"/>
  <c r="E24" i="9"/>
  <c r="E17" i="9" s="1"/>
  <c r="D24" i="9"/>
  <c r="D17" i="9" s="1"/>
  <c r="D8" i="9" s="1"/>
  <c r="C24" i="9"/>
  <c r="Q23" i="9"/>
  <c r="Q17" i="9"/>
  <c r="O17" i="9"/>
  <c r="M17" i="9"/>
  <c r="K17" i="9"/>
  <c r="J17" i="9"/>
  <c r="I17" i="9"/>
  <c r="C17" i="9"/>
  <c r="R9" i="9"/>
  <c r="Q9" i="9"/>
  <c r="Q8" i="9" s="1"/>
  <c r="P9" i="9"/>
  <c r="O9" i="9"/>
  <c r="O8" i="9" s="1"/>
  <c r="N9" i="9"/>
  <c r="M9" i="9"/>
  <c r="L9" i="9"/>
  <c r="K9" i="9"/>
  <c r="K8" i="9" s="1"/>
  <c r="J9" i="9"/>
  <c r="I9" i="9"/>
  <c r="I8" i="9" s="1"/>
  <c r="H9" i="9"/>
  <c r="G9" i="9"/>
  <c r="F9" i="9"/>
  <c r="E9" i="9"/>
  <c r="D9" i="9"/>
  <c r="C9" i="9"/>
  <c r="C8" i="9" s="1"/>
  <c r="Q7" i="10" l="1"/>
  <c r="G67" i="10"/>
  <c r="G68" i="10" s="1"/>
  <c r="L67" i="10"/>
  <c r="L68" i="10" s="1"/>
  <c r="R22" i="10"/>
  <c r="G76" i="10"/>
  <c r="G77" i="10" s="1"/>
  <c r="G78" i="10" s="1"/>
  <c r="G79" i="10" s="1"/>
  <c r="C22" i="10"/>
  <c r="K22" i="10"/>
  <c r="K31" i="10" s="1"/>
  <c r="Q76" i="10"/>
  <c r="Q77" i="10" s="1"/>
  <c r="Q78" i="10" s="1"/>
  <c r="Q79" i="10" s="1"/>
  <c r="G7" i="10"/>
  <c r="L16" i="10"/>
  <c r="U69" i="10"/>
  <c r="Y70" i="10"/>
  <c r="F22" i="10"/>
  <c r="F86" i="10" s="1"/>
  <c r="O22" i="10"/>
  <c r="Q67" i="10"/>
  <c r="Q68" i="10" s="1"/>
  <c r="Q69" i="10" s="1"/>
  <c r="Q70" i="10" s="1"/>
  <c r="G22" i="10"/>
  <c r="G86" i="10" s="1"/>
  <c r="P22" i="10"/>
  <c r="P31" i="10" s="1"/>
  <c r="Q22" i="10"/>
  <c r="W70" i="10"/>
  <c r="I22" i="10"/>
  <c r="X70" i="10"/>
  <c r="J22" i="10"/>
  <c r="J31" i="10" s="1"/>
  <c r="S22" i="10"/>
  <c r="S31" i="10" s="1"/>
  <c r="T22" i="10"/>
  <c r="T31" i="10" s="1"/>
  <c r="S78" i="10"/>
  <c r="W79" i="10"/>
  <c r="L76" i="10"/>
  <c r="L77" i="10" s="1"/>
  <c r="L78" i="10" s="1"/>
  <c r="L79" i="10" s="1"/>
  <c r="D22" i="10"/>
  <c r="D86" i="10" s="1"/>
  <c r="M22" i="10"/>
  <c r="M86" i="10" s="1"/>
  <c r="U22" i="10"/>
  <c r="U31" i="10" s="1"/>
  <c r="T78" i="10"/>
  <c r="X79" i="10"/>
  <c r="L7" i="10"/>
  <c r="E22" i="10"/>
  <c r="E86" i="10" s="1"/>
  <c r="N22" i="10"/>
  <c r="N31" i="10" s="1"/>
  <c r="U78" i="10"/>
  <c r="Y79" i="10"/>
  <c r="G8" i="9"/>
  <c r="J8" i="9"/>
  <c r="M8" i="9"/>
  <c r="E8" i="9"/>
  <c r="H8" i="9"/>
  <c r="P8" i="9"/>
  <c r="F8" i="9"/>
  <c r="N8" i="9"/>
  <c r="W78" i="4"/>
  <c r="Z79" i="4"/>
  <c r="AB91" i="4"/>
  <c r="X90" i="4"/>
  <c r="W71" i="4"/>
  <c r="W69" i="4"/>
  <c r="W22" i="4"/>
  <c r="D31" i="10"/>
  <c r="C71" i="10"/>
  <c r="F70" i="10"/>
  <c r="G70" i="10" s="1"/>
  <c r="C69" i="10"/>
  <c r="K79" i="10"/>
  <c r="H78" i="10"/>
  <c r="R78" i="10"/>
  <c r="U79" i="10"/>
  <c r="N86" i="10"/>
  <c r="D69" i="10"/>
  <c r="D71" i="10"/>
  <c r="H70" i="10"/>
  <c r="N69" i="10"/>
  <c r="N71" i="10"/>
  <c r="R70" i="10"/>
  <c r="V76" i="10"/>
  <c r="V77" i="10" s="1"/>
  <c r="V78" i="10" s="1"/>
  <c r="V79" i="10" s="1"/>
  <c r="O86" i="10"/>
  <c r="O31" i="10"/>
  <c r="O71" i="10"/>
  <c r="S70" i="10"/>
  <c r="M72" i="10"/>
  <c r="N79" i="10"/>
  <c r="G69" i="10"/>
  <c r="G71" i="10"/>
  <c r="G72" i="10" s="1"/>
  <c r="G73" i="10" s="1"/>
  <c r="F69" i="10"/>
  <c r="F71" i="10"/>
  <c r="J70" i="10"/>
  <c r="P69" i="10"/>
  <c r="P71" i="10"/>
  <c r="T70" i="10"/>
  <c r="K78" i="10"/>
  <c r="O79" i="10"/>
  <c r="L69" i="10"/>
  <c r="L70" i="10" s="1"/>
  <c r="L71" i="10"/>
  <c r="L72" i="10" s="1"/>
  <c r="L73" i="10" s="1"/>
  <c r="H31" i="10"/>
  <c r="H86" i="10"/>
  <c r="Q31" i="10"/>
  <c r="Q86" i="10"/>
  <c r="H71" i="10"/>
  <c r="K70" i="10"/>
  <c r="H69" i="10"/>
  <c r="C78" i="10"/>
  <c r="F79" i="10"/>
  <c r="P79" i="10"/>
  <c r="M78" i="10"/>
  <c r="M79" i="10"/>
  <c r="I31" i="10"/>
  <c r="I86" i="10"/>
  <c r="I71" i="10"/>
  <c r="M70" i="10"/>
  <c r="I69" i="10"/>
  <c r="R69" i="10"/>
  <c r="R71" i="10"/>
  <c r="U70" i="10"/>
  <c r="H79" i="10"/>
  <c r="D78" i="10"/>
  <c r="N78" i="10"/>
  <c r="R79" i="10"/>
  <c r="N90" i="10"/>
  <c r="V67" i="10"/>
  <c r="V68" i="10" s="1"/>
  <c r="V7" i="10"/>
  <c r="V22" i="10" s="1"/>
  <c r="S86" i="10"/>
  <c r="R31" i="10"/>
  <c r="R86" i="10"/>
  <c r="R90" i="10" s="1"/>
  <c r="J71" i="10"/>
  <c r="N70" i="10"/>
  <c r="J69" i="10"/>
  <c r="S71" i="10"/>
  <c r="S69" i="10"/>
  <c r="I79" i="10"/>
  <c r="E78" i="10"/>
  <c r="S79" i="10"/>
  <c r="O78" i="10"/>
  <c r="C31" i="10"/>
  <c r="C86" i="10"/>
  <c r="T86" i="10"/>
  <c r="T90" i="10" s="1"/>
  <c r="F31" i="10"/>
  <c r="K71" i="10"/>
  <c r="O70" i="10"/>
  <c r="K69" i="10"/>
  <c r="T69" i="10"/>
  <c r="T71" i="10"/>
  <c r="J79" i="10"/>
  <c r="F78" i="10"/>
  <c r="P78" i="10"/>
  <c r="T79" i="10"/>
  <c r="E71" i="10"/>
  <c r="P70" i="10"/>
  <c r="I70" i="10"/>
  <c r="U71" i="10"/>
  <c r="M69" i="10"/>
  <c r="I78" i="10"/>
  <c r="V88" i="4"/>
  <c r="V87" i="4"/>
  <c r="V57" i="4"/>
  <c r="V56" i="4"/>
  <c r="V53" i="4"/>
  <c r="V49" i="4"/>
  <c r="V41" i="4"/>
  <c r="V40" i="4"/>
  <c r="V39" i="4"/>
  <c r="V38" i="4"/>
  <c r="V29" i="4"/>
  <c r="V28" i="4"/>
  <c r="V27" i="4"/>
  <c r="V26" i="4"/>
  <c r="V25" i="4"/>
  <c r="V20" i="4"/>
  <c r="V19" i="4"/>
  <c r="V18" i="4"/>
  <c r="V17" i="4"/>
  <c r="V14" i="4"/>
  <c r="V13" i="4"/>
  <c r="V12" i="4"/>
  <c r="V11" i="4"/>
  <c r="V10" i="4"/>
  <c r="V9" i="4"/>
  <c r="V8" i="4"/>
  <c r="Q88" i="4"/>
  <c r="Q87" i="4"/>
  <c r="Q57" i="4"/>
  <c r="Q56" i="4"/>
  <c r="Q53" i="4"/>
  <c r="Q49" i="4"/>
  <c r="Q41" i="4"/>
  <c r="Q40" i="4"/>
  <c r="Q39" i="4"/>
  <c r="Q38" i="4"/>
  <c r="Q29" i="4"/>
  <c r="Q28" i="4"/>
  <c r="Q27" i="4"/>
  <c r="Q26" i="4"/>
  <c r="Q25" i="4"/>
  <c r="Q20" i="4"/>
  <c r="Q19" i="4"/>
  <c r="Q18" i="4"/>
  <c r="Q17" i="4"/>
  <c r="Q14" i="4"/>
  <c r="Q13" i="4"/>
  <c r="Q12" i="4"/>
  <c r="Q11" i="4"/>
  <c r="Q10" i="4"/>
  <c r="Q9" i="4"/>
  <c r="Q8" i="4"/>
  <c r="L88" i="4"/>
  <c r="L87" i="4"/>
  <c r="L57" i="4"/>
  <c r="L56" i="4"/>
  <c r="L53" i="4"/>
  <c r="L49" i="4"/>
  <c r="L41" i="4"/>
  <c r="L40" i="4"/>
  <c r="L39" i="4"/>
  <c r="L38" i="4"/>
  <c r="L29" i="4"/>
  <c r="L28" i="4"/>
  <c r="L27" i="4"/>
  <c r="L26" i="4"/>
  <c r="L25" i="4"/>
  <c r="L20" i="4"/>
  <c r="L19" i="4"/>
  <c r="L18" i="4"/>
  <c r="L17" i="4"/>
  <c r="L14" i="4"/>
  <c r="L13" i="4"/>
  <c r="L12" i="4"/>
  <c r="L11" i="4"/>
  <c r="L10" i="4"/>
  <c r="L9" i="4"/>
  <c r="L8" i="4"/>
  <c r="G88" i="4"/>
  <c r="G87" i="4"/>
  <c r="G57" i="4"/>
  <c r="G56" i="4"/>
  <c r="G53" i="4"/>
  <c r="G49" i="4"/>
  <c r="G41" i="4"/>
  <c r="G40" i="4"/>
  <c r="G39" i="4"/>
  <c r="G38" i="4"/>
  <c r="G29" i="4"/>
  <c r="G28" i="4"/>
  <c r="G27" i="4"/>
  <c r="G26" i="4"/>
  <c r="G25" i="4"/>
  <c r="G20" i="4"/>
  <c r="G19" i="4"/>
  <c r="G18" i="4"/>
  <c r="G17" i="4"/>
  <c r="G14" i="4"/>
  <c r="G13" i="4"/>
  <c r="G12" i="4"/>
  <c r="G11" i="4"/>
  <c r="G10" i="4"/>
  <c r="G9" i="4"/>
  <c r="G8" i="4"/>
  <c r="V100" i="6"/>
  <c r="V99" i="6"/>
  <c r="V97" i="6"/>
  <c r="V96" i="6"/>
  <c r="V64" i="6"/>
  <c r="V63" i="6"/>
  <c r="V61" i="6"/>
  <c r="V60" i="6"/>
  <c r="V59" i="6"/>
  <c r="V56" i="6"/>
  <c r="V55" i="6" s="1"/>
  <c r="V53" i="6"/>
  <c r="V51" i="6" s="1"/>
  <c r="V52" i="6"/>
  <c r="V47" i="6"/>
  <c r="V46" i="6"/>
  <c r="V81" i="6" s="1"/>
  <c r="V44" i="6"/>
  <c r="V79" i="6" s="1"/>
  <c r="V43" i="6"/>
  <c r="V42" i="6"/>
  <c r="V39" i="6"/>
  <c r="V74" i="6" s="1"/>
  <c r="V38" i="6"/>
  <c r="V35" i="6"/>
  <c r="V33" i="6" s="1"/>
  <c r="V34" i="6"/>
  <c r="V29" i="6"/>
  <c r="V28" i="6"/>
  <c r="V26" i="6"/>
  <c r="V25" i="6"/>
  <c r="V24" i="6"/>
  <c r="V21" i="6"/>
  <c r="V20" i="6"/>
  <c r="V19" i="6"/>
  <c r="V18" i="6"/>
  <c r="V17" i="6"/>
  <c r="V14" i="6"/>
  <c r="V13" i="6"/>
  <c r="V12" i="6"/>
  <c r="V11" i="6"/>
  <c r="V10" i="6"/>
  <c r="V9" i="6"/>
  <c r="Q100" i="6"/>
  <c r="Q99" i="6"/>
  <c r="Q97" i="6"/>
  <c r="Q96" i="6"/>
  <c r="Q64" i="6"/>
  <c r="Q63" i="6"/>
  <c r="Q61" i="6"/>
  <c r="Q60" i="6"/>
  <c r="Q59" i="6"/>
  <c r="Q56" i="6"/>
  <c r="Q55" i="6" s="1"/>
  <c r="Q53" i="6"/>
  <c r="Q51" i="6" s="1"/>
  <c r="Q52" i="6"/>
  <c r="Q47" i="6"/>
  <c r="Q46" i="6"/>
  <c r="Q81" i="6" s="1"/>
  <c r="Q44" i="6"/>
  <c r="Q43" i="6"/>
  <c r="Q78" i="6" s="1"/>
  <c r="Q42" i="6"/>
  <c r="Q39" i="6"/>
  <c r="Q74" i="6" s="1"/>
  <c r="Q38" i="6"/>
  <c r="Q35" i="6"/>
  <c r="Q34" i="6"/>
  <c r="Q29" i="6"/>
  <c r="Q28" i="6"/>
  <c r="Q26" i="6"/>
  <c r="Q25" i="6"/>
  <c r="Q24" i="6"/>
  <c r="Q21" i="6"/>
  <c r="Q20" i="6"/>
  <c r="Q19" i="6"/>
  <c r="Q18" i="6"/>
  <c r="Q17" i="6"/>
  <c r="Q14" i="6"/>
  <c r="Q13" i="6"/>
  <c r="Q12" i="6"/>
  <c r="Q11" i="6"/>
  <c r="Q10" i="6"/>
  <c r="Q9" i="6"/>
  <c r="L100" i="6"/>
  <c r="L99" i="6"/>
  <c r="L97" i="6"/>
  <c r="L96" i="6"/>
  <c r="L64" i="6"/>
  <c r="L63" i="6"/>
  <c r="L61" i="6"/>
  <c r="L60" i="6"/>
  <c r="L59" i="6"/>
  <c r="L56" i="6"/>
  <c r="L55" i="6" s="1"/>
  <c r="L53" i="6"/>
  <c r="L51" i="6" s="1"/>
  <c r="L52" i="6"/>
  <c r="L47" i="6"/>
  <c r="L46" i="6"/>
  <c r="L44" i="6"/>
  <c r="L43" i="6"/>
  <c r="L42" i="6"/>
  <c r="L77" i="6" s="1"/>
  <c r="L39" i="6"/>
  <c r="L74" i="6" s="1"/>
  <c r="L38" i="6"/>
  <c r="L35" i="6"/>
  <c r="L33" i="6" s="1"/>
  <c r="L34" i="6"/>
  <c r="L29" i="6"/>
  <c r="L28" i="6"/>
  <c r="L26" i="6"/>
  <c r="L25" i="6"/>
  <c r="L24" i="6"/>
  <c r="L21" i="6"/>
  <c r="L20" i="6"/>
  <c r="L19" i="6"/>
  <c r="L18" i="6"/>
  <c r="L17" i="6"/>
  <c r="L14" i="6"/>
  <c r="L13" i="6"/>
  <c r="L12" i="6"/>
  <c r="L11" i="6"/>
  <c r="L10" i="6"/>
  <c r="L9" i="6"/>
  <c r="G100" i="6"/>
  <c r="G99" i="6"/>
  <c r="G97" i="6"/>
  <c r="G96" i="6"/>
  <c r="G64" i="6"/>
  <c r="G63" i="6"/>
  <c r="G61" i="6"/>
  <c r="G60" i="6"/>
  <c r="G59" i="6"/>
  <c r="G56" i="6"/>
  <c r="G55" i="6" s="1"/>
  <c r="G53" i="6"/>
  <c r="G51" i="6" s="1"/>
  <c r="G52" i="6"/>
  <c r="G47" i="6"/>
  <c r="G46" i="6"/>
  <c r="G44" i="6"/>
  <c r="G79" i="6" s="1"/>
  <c r="G43" i="6"/>
  <c r="G78" i="6" s="1"/>
  <c r="G42" i="6"/>
  <c r="G39" i="6"/>
  <c r="G74" i="6" s="1"/>
  <c r="G38" i="6"/>
  <c r="G35" i="6"/>
  <c r="G33" i="6" s="1"/>
  <c r="G34" i="6"/>
  <c r="G29" i="6"/>
  <c r="G28" i="6"/>
  <c r="G26" i="6"/>
  <c r="G25" i="6"/>
  <c r="G24" i="6"/>
  <c r="G21" i="6"/>
  <c r="G20" i="6"/>
  <c r="G19" i="6"/>
  <c r="G18" i="6"/>
  <c r="G17" i="6"/>
  <c r="G14" i="6"/>
  <c r="G13" i="6"/>
  <c r="G12" i="6"/>
  <c r="G11" i="6"/>
  <c r="G10" i="6"/>
  <c r="G9" i="6"/>
  <c r="U67" i="4"/>
  <c r="O59" i="1"/>
  <c r="P59" i="1"/>
  <c r="R59" i="1"/>
  <c r="Q59" i="1"/>
  <c r="G31" i="10" l="1"/>
  <c r="K86" i="10"/>
  <c r="L22" i="10"/>
  <c r="Q71" i="10"/>
  <c r="Q72" i="10" s="1"/>
  <c r="Q73" i="10" s="1"/>
  <c r="Q82" i="6"/>
  <c r="G81" i="6"/>
  <c r="L78" i="6"/>
  <c r="L81" i="6"/>
  <c r="G77" i="6"/>
  <c r="V77" i="6"/>
  <c r="L69" i="6"/>
  <c r="Q70" i="6"/>
  <c r="Q68" i="6" s="1"/>
  <c r="Q33" i="6"/>
  <c r="V78" i="6"/>
  <c r="L82" i="6"/>
  <c r="Q79" i="6"/>
  <c r="V82" i="6"/>
  <c r="G82" i="6"/>
  <c r="V70" i="6"/>
  <c r="V68" i="6" s="1"/>
  <c r="Q73" i="6"/>
  <c r="Q72" i="6" s="1"/>
  <c r="L31" i="10"/>
  <c r="L86" i="10"/>
  <c r="P73" i="10"/>
  <c r="S90" i="10"/>
  <c r="U86" i="10"/>
  <c r="U90" i="10" s="1"/>
  <c r="M31" i="10"/>
  <c r="M32" i="10" s="1"/>
  <c r="Y34" i="10"/>
  <c r="Y36" i="10"/>
  <c r="U72" i="10"/>
  <c r="Y73" i="10"/>
  <c r="X36" i="10"/>
  <c r="X34" i="10"/>
  <c r="J86" i="10"/>
  <c r="T72" i="10"/>
  <c r="X73" i="10"/>
  <c r="W34" i="10"/>
  <c r="W36" i="10"/>
  <c r="P86" i="10"/>
  <c r="E31" i="10"/>
  <c r="E32" i="10" s="1"/>
  <c r="S72" i="10"/>
  <c r="W73" i="10"/>
  <c r="L79" i="6"/>
  <c r="L70" i="6"/>
  <c r="L68" i="6" s="1"/>
  <c r="L73" i="6"/>
  <c r="L72" i="6" s="1"/>
  <c r="V69" i="6"/>
  <c r="Q41" i="6"/>
  <c r="Q77" i="6"/>
  <c r="G69" i="6"/>
  <c r="G70" i="6"/>
  <c r="G68" i="6" s="1"/>
  <c r="V37" i="6"/>
  <c r="V73" i="6"/>
  <c r="V72" i="6" s="1"/>
  <c r="G73" i="6"/>
  <c r="G72" i="6" s="1"/>
  <c r="Q69" i="6"/>
  <c r="Q58" i="6"/>
  <c r="Q37" i="6"/>
  <c r="L37" i="6"/>
  <c r="V58" i="6"/>
  <c r="G37" i="6"/>
  <c r="G58" i="6"/>
  <c r="L58" i="6"/>
  <c r="L41" i="6"/>
  <c r="V41" i="6"/>
  <c r="G41" i="6"/>
  <c r="Q23" i="6"/>
  <c r="L23" i="6"/>
  <c r="G23" i="6"/>
  <c r="V23" i="6"/>
  <c r="G76" i="4"/>
  <c r="G77" i="4" s="1"/>
  <c r="G78" i="4" s="1"/>
  <c r="G79" i="4" s="1"/>
  <c r="L16" i="4"/>
  <c r="W72" i="4"/>
  <c r="Z73" i="4"/>
  <c r="G98" i="6"/>
  <c r="Q98" i="6"/>
  <c r="L98" i="6"/>
  <c r="Q95" i="6"/>
  <c r="V95" i="6"/>
  <c r="V98" i="6"/>
  <c r="L95" i="6"/>
  <c r="G95" i="6"/>
  <c r="L76" i="4"/>
  <c r="L77" i="4" s="1"/>
  <c r="L78" i="4" s="1"/>
  <c r="L79" i="4" s="1"/>
  <c r="Q16" i="4"/>
  <c r="V67" i="4"/>
  <c r="V68" i="4" s="1"/>
  <c r="V69" i="4" s="1"/>
  <c r="V70" i="4" s="1"/>
  <c r="G16" i="4"/>
  <c r="V76" i="4"/>
  <c r="V77" i="4" s="1"/>
  <c r="V78" i="4" s="1"/>
  <c r="V79" i="4" s="1"/>
  <c r="G67" i="4"/>
  <c r="G68" i="4" s="1"/>
  <c r="W86" i="4"/>
  <c r="W31" i="4"/>
  <c r="G7" i="4"/>
  <c r="Q7" i="4"/>
  <c r="L67" i="4"/>
  <c r="L68" i="4" s="1"/>
  <c r="Q67" i="4"/>
  <c r="Q68" i="4" s="1"/>
  <c r="Q71" i="4" s="1"/>
  <c r="Q72" i="4" s="1"/>
  <c r="Q73" i="4" s="1"/>
  <c r="Q76" i="4"/>
  <c r="Q77" i="4" s="1"/>
  <c r="Q78" i="4" s="1"/>
  <c r="Q79" i="4" s="1"/>
  <c r="V16" i="4"/>
  <c r="V86" i="10"/>
  <c r="V31" i="10"/>
  <c r="U91" i="10"/>
  <c r="V69" i="10"/>
  <c r="V70" i="10" s="1"/>
  <c r="V71" i="10"/>
  <c r="V72" i="10" s="1"/>
  <c r="V73" i="10" s="1"/>
  <c r="K73" i="10"/>
  <c r="H72" i="10"/>
  <c r="O35" i="10"/>
  <c r="S34" i="10"/>
  <c r="O32" i="10"/>
  <c r="O43" i="10"/>
  <c r="S36" i="10"/>
  <c r="O33" i="10"/>
  <c r="D72" i="10"/>
  <c r="H73" i="10"/>
  <c r="U35" i="10"/>
  <c r="U32" i="10"/>
  <c r="U43" i="10"/>
  <c r="U33" i="10"/>
  <c r="M35" i="10"/>
  <c r="P34" i="10"/>
  <c r="N73" i="10"/>
  <c r="J72" i="10"/>
  <c r="T33" i="10"/>
  <c r="T35" i="10"/>
  <c r="T32" i="10"/>
  <c r="T43" i="10"/>
  <c r="M73" i="10"/>
  <c r="I72" i="10"/>
  <c r="P32" i="10"/>
  <c r="P43" i="10"/>
  <c r="T36" i="10"/>
  <c r="P33" i="10"/>
  <c r="P35" i="10"/>
  <c r="T34" i="10"/>
  <c r="F35" i="10"/>
  <c r="J34" i="10"/>
  <c r="F33" i="10"/>
  <c r="F32" i="10"/>
  <c r="F43" i="10"/>
  <c r="J36" i="10"/>
  <c r="R43" i="10"/>
  <c r="U36" i="10"/>
  <c r="R33" i="10"/>
  <c r="R32" i="10"/>
  <c r="U34" i="10"/>
  <c r="R35" i="10"/>
  <c r="Q43" i="10"/>
  <c r="Q35" i="10"/>
  <c r="Q36" i="10" s="1"/>
  <c r="Q33" i="10"/>
  <c r="Q34" i="10" s="1"/>
  <c r="Q32" i="10"/>
  <c r="P72" i="10"/>
  <c r="G35" i="10"/>
  <c r="G36" i="10" s="1"/>
  <c r="G32" i="10"/>
  <c r="G43" i="10"/>
  <c r="G33" i="10"/>
  <c r="G34" i="10" s="1"/>
  <c r="S73" i="10"/>
  <c r="N35" i="10"/>
  <c r="R34" i="10"/>
  <c r="N32" i="10"/>
  <c r="N43" i="10"/>
  <c r="R36" i="10"/>
  <c r="N33" i="10"/>
  <c r="E72" i="10"/>
  <c r="I73" i="10"/>
  <c r="K33" i="10"/>
  <c r="K35" i="10"/>
  <c r="K32" i="10"/>
  <c r="K43" i="10"/>
  <c r="O36" i="10"/>
  <c r="N72" i="10"/>
  <c r="R73" i="10"/>
  <c r="E35" i="10"/>
  <c r="I34" i="10"/>
  <c r="D33" i="10"/>
  <c r="D43" i="10"/>
  <c r="D35" i="10"/>
  <c r="H34" i="10"/>
  <c r="D32" i="10"/>
  <c r="S33" i="10"/>
  <c r="S35" i="10"/>
  <c r="S32" i="10"/>
  <c r="S43" i="10"/>
  <c r="I43" i="10"/>
  <c r="I33" i="10"/>
  <c r="I32" i="10"/>
  <c r="I35" i="10"/>
  <c r="K34" i="10"/>
  <c r="H32" i="10"/>
  <c r="H43" i="10"/>
  <c r="K36" i="10"/>
  <c r="H33" i="10"/>
  <c r="H35" i="10"/>
  <c r="F73" i="10"/>
  <c r="C72" i="10"/>
  <c r="O73" i="10"/>
  <c r="K72" i="10"/>
  <c r="C33" i="10"/>
  <c r="C35" i="10"/>
  <c r="F34" i="10"/>
  <c r="C32" i="10"/>
  <c r="C43" i="10"/>
  <c r="U73" i="10"/>
  <c r="R72" i="10"/>
  <c r="F72" i="10"/>
  <c r="J73" i="10"/>
  <c r="L33" i="10"/>
  <c r="L34" i="10" s="1"/>
  <c r="L43" i="10"/>
  <c r="L35" i="10"/>
  <c r="L36" i="10" s="1"/>
  <c r="L32" i="10"/>
  <c r="J43" i="10"/>
  <c r="J33" i="10"/>
  <c r="J35" i="10"/>
  <c r="J32" i="10"/>
  <c r="G24" i="4"/>
  <c r="L24" i="4"/>
  <c r="Q24" i="4"/>
  <c r="V24" i="4"/>
  <c r="V7" i="4"/>
  <c r="L7" i="4"/>
  <c r="L22" i="4" s="1"/>
  <c r="R32" i="1"/>
  <c r="U88" i="6"/>
  <c r="V88" i="6" s="1"/>
  <c r="V86" i="6" s="1"/>
  <c r="U76" i="4"/>
  <c r="U77" i="4" s="1"/>
  <c r="U68" i="4"/>
  <c r="U24" i="4"/>
  <c r="U16" i="4"/>
  <c r="U7" i="4"/>
  <c r="R57" i="1"/>
  <c r="R44" i="1"/>
  <c r="R24" i="1"/>
  <c r="R17" i="1" s="1"/>
  <c r="R9" i="1"/>
  <c r="Q22" i="4" l="1"/>
  <c r="F36" i="10"/>
  <c r="I36" i="10"/>
  <c r="H36" i="10"/>
  <c r="E43" i="10"/>
  <c r="H45" i="10" s="1"/>
  <c r="T73" i="10"/>
  <c r="E33" i="10"/>
  <c r="G76" i="6"/>
  <c r="Q76" i="6"/>
  <c r="V76" i="6"/>
  <c r="L76" i="6"/>
  <c r="N34" i="10"/>
  <c r="M34" i="10"/>
  <c r="O34" i="10"/>
  <c r="M33" i="10"/>
  <c r="M36" i="10"/>
  <c r="M43" i="10"/>
  <c r="O47" i="10" s="1"/>
  <c r="Y91" i="10"/>
  <c r="W91" i="10"/>
  <c r="P36" i="10"/>
  <c r="X91" i="10"/>
  <c r="N36" i="10"/>
  <c r="Y45" i="10"/>
  <c r="Y47" i="10"/>
  <c r="X45" i="10"/>
  <c r="X47" i="10"/>
  <c r="W47" i="10"/>
  <c r="W45" i="10"/>
  <c r="Z34" i="4"/>
  <c r="Z36" i="4"/>
  <c r="R31" i="1"/>
  <c r="L69" i="4"/>
  <c r="L70" i="4" s="1"/>
  <c r="L71" i="4"/>
  <c r="L72" i="4" s="1"/>
  <c r="L73" i="4" s="1"/>
  <c r="G22" i="4"/>
  <c r="G86" i="4" s="1"/>
  <c r="Y70" i="4"/>
  <c r="Y79" i="4"/>
  <c r="W43" i="4"/>
  <c r="W35" i="4"/>
  <c r="W33" i="4"/>
  <c r="W32" i="4"/>
  <c r="V22" i="4"/>
  <c r="V31" i="4" s="1"/>
  <c r="V71" i="4"/>
  <c r="S44" i="10"/>
  <c r="S46" i="10"/>
  <c r="S51" i="10"/>
  <c r="S55" i="10" s="1"/>
  <c r="H47" i="10"/>
  <c r="D44" i="10"/>
  <c r="D51" i="10"/>
  <c r="D55" i="10" s="1"/>
  <c r="D46" i="10"/>
  <c r="D89" i="10"/>
  <c r="U45" i="10"/>
  <c r="U47" i="10"/>
  <c r="R44" i="10"/>
  <c r="R51" i="10"/>
  <c r="R55" i="10" s="1"/>
  <c r="R46" i="10"/>
  <c r="I46" i="10"/>
  <c r="I89" i="10"/>
  <c r="I44" i="10"/>
  <c r="I51" i="10"/>
  <c r="I55" i="10" s="1"/>
  <c r="C89" i="10"/>
  <c r="C46" i="10"/>
  <c r="F47" i="10"/>
  <c r="C44" i="10"/>
  <c r="C51" i="10"/>
  <c r="C55" i="10" s="1"/>
  <c r="F45" i="10"/>
  <c r="G46" i="10"/>
  <c r="G47" i="10" s="1"/>
  <c r="G89" i="10"/>
  <c r="G90" i="10" s="1"/>
  <c r="G91" i="10" s="1"/>
  <c r="G44" i="10"/>
  <c r="G45" i="10" s="1"/>
  <c r="G51" i="10"/>
  <c r="G55" i="10" s="1"/>
  <c r="G59" i="10" s="1"/>
  <c r="G60" i="10" s="1"/>
  <c r="Q46" i="10"/>
  <c r="Q47" i="10" s="1"/>
  <c r="Q89" i="10"/>
  <c r="Q90" i="10" s="1"/>
  <c r="Q91" i="10" s="1"/>
  <c r="Q44" i="10"/>
  <c r="Q45" i="10" s="1"/>
  <c r="Q51" i="10"/>
  <c r="Q55" i="10" s="1"/>
  <c r="Q59" i="10" s="1"/>
  <c r="Q60" i="10" s="1"/>
  <c r="F44" i="10"/>
  <c r="J47" i="10"/>
  <c r="F51" i="10"/>
  <c r="F55" i="10" s="1"/>
  <c r="F46" i="10"/>
  <c r="J45" i="10"/>
  <c r="F89" i="10"/>
  <c r="T44" i="10"/>
  <c r="T51" i="10"/>
  <c r="T55" i="10" s="1"/>
  <c r="T46" i="10"/>
  <c r="J51" i="10"/>
  <c r="J55" i="10" s="1"/>
  <c r="J89" i="10"/>
  <c r="J44" i="10"/>
  <c r="J46" i="10"/>
  <c r="N45" i="10"/>
  <c r="K89" i="10"/>
  <c r="K44" i="10"/>
  <c r="K51" i="10"/>
  <c r="K55" i="10" s="1"/>
  <c r="K46" i="10"/>
  <c r="P51" i="10"/>
  <c r="P55" i="10" s="1"/>
  <c r="P46" i="10"/>
  <c r="T45" i="10"/>
  <c r="P89" i="10"/>
  <c r="T47" i="10"/>
  <c r="P44" i="10"/>
  <c r="O51" i="10"/>
  <c r="O55" i="10" s="1"/>
  <c r="O46" i="10"/>
  <c r="S45" i="10"/>
  <c r="O89" i="10"/>
  <c r="S47" i="10"/>
  <c r="O44" i="10"/>
  <c r="L44" i="10"/>
  <c r="L45" i="10" s="1"/>
  <c r="L46" i="10"/>
  <c r="L47" i="10" s="1"/>
  <c r="L89" i="10"/>
  <c r="L90" i="10" s="1"/>
  <c r="L91" i="10" s="1"/>
  <c r="L51" i="10"/>
  <c r="L55" i="10" s="1"/>
  <c r="L59" i="10" s="1"/>
  <c r="L60" i="10" s="1"/>
  <c r="E89" i="10"/>
  <c r="E44" i="10"/>
  <c r="E51" i="10"/>
  <c r="E55" i="10" s="1"/>
  <c r="I60" i="10" s="1"/>
  <c r="E46" i="10"/>
  <c r="I45" i="10"/>
  <c r="I47" i="10"/>
  <c r="N44" i="10"/>
  <c r="N51" i="10"/>
  <c r="N55" i="10" s="1"/>
  <c r="N46" i="10"/>
  <c r="R45" i="10"/>
  <c r="R47" i="10"/>
  <c r="U44" i="10"/>
  <c r="U51" i="10"/>
  <c r="U55" i="10" s="1"/>
  <c r="U46" i="10"/>
  <c r="V33" i="10"/>
  <c r="V34" i="10" s="1"/>
  <c r="V35" i="10"/>
  <c r="V36" i="10" s="1"/>
  <c r="V32" i="10"/>
  <c r="V43" i="10"/>
  <c r="M89" i="10"/>
  <c r="H51" i="10"/>
  <c r="H55" i="10" s="1"/>
  <c r="H46" i="10"/>
  <c r="K45" i="10"/>
  <c r="H89" i="10"/>
  <c r="H44" i="10"/>
  <c r="K47" i="10"/>
  <c r="Q69" i="4"/>
  <c r="Q70" i="4" s="1"/>
  <c r="G71" i="4"/>
  <c r="G72" i="4" s="1"/>
  <c r="G73" i="4" s="1"/>
  <c r="G69" i="4"/>
  <c r="Q86" i="4"/>
  <c r="Q31" i="4"/>
  <c r="L86" i="4"/>
  <c r="L31" i="4"/>
  <c r="U86" i="6"/>
  <c r="U22" i="4"/>
  <c r="U31" i="4" s="1"/>
  <c r="R8" i="1"/>
  <c r="R66" i="1" s="1"/>
  <c r="U69" i="4"/>
  <c r="U71" i="4"/>
  <c r="Y73" i="4" s="1"/>
  <c r="U78" i="4"/>
  <c r="P47" i="10" l="1"/>
  <c r="M47" i="10"/>
  <c r="K60" i="10"/>
  <c r="M45" i="10"/>
  <c r="N47" i="10"/>
  <c r="P45" i="10"/>
  <c r="M46" i="10"/>
  <c r="M51" i="10"/>
  <c r="M55" i="10" s="1"/>
  <c r="O60" i="10" s="1"/>
  <c r="O45" i="10"/>
  <c r="M44" i="10"/>
  <c r="U59" i="10"/>
  <c r="Y60" i="10"/>
  <c r="S59" i="10"/>
  <c r="W60" i="10"/>
  <c r="F60" i="10"/>
  <c r="T59" i="10"/>
  <c r="X60" i="10"/>
  <c r="T60" i="10"/>
  <c r="S60" i="10"/>
  <c r="H60" i="10"/>
  <c r="J60" i="10"/>
  <c r="U60" i="10"/>
  <c r="G31" i="4"/>
  <c r="G43" i="4" s="1"/>
  <c r="Z45" i="4"/>
  <c r="Z47" i="4"/>
  <c r="Y34" i="4"/>
  <c r="Y36" i="4"/>
  <c r="R60" i="10"/>
  <c r="U72" i="4"/>
  <c r="V86" i="4"/>
  <c r="V72" i="4"/>
  <c r="V73" i="4" s="1"/>
  <c r="W46" i="4"/>
  <c r="W51" i="4"/>
  <c r="W55" i="4" s="1"/>
  <c r="W44" i="4"/>
  <c r="O90" i="10"/>
  <c r="S91" i="10"/>
  <c r="R91" i="10"/>
  <c r="P59" i="10"/>
  <c r="M90" i="10"/>
  <c r="P91" i="10"/>
  <c r="O59" i="10"/>
  <c r="K59" i="10"/>
  <c r="D59" i="10"/>
  <c r="D90" i="10"/>
  <c r="H91" i="10"/>
  <c r="N59" i="10"/>
  <c r="N91" i="10"/>
  <c r="J90" i="10"/>
  <c r="F59" i="10"/>
  <c r="F91" i="10"/>
  <c r="C90" i="10"/>
  <c r="R59" i="10"/>
  <c r="C59" i="10"/>
  <c r="H59" i="10"/>
  <c r="E90" i="10"/>
  <c r="I91" i="10"/>
  <c r="F90" i="10"/>
  <c r="J91" i="10"/>
  <c r="I59" i="10"/>
  <c r="K91" i="10"/>
  <c r="H90" i="10"/>
  <c r="T91" i="10"/>
  <c r="P90" i="10"/>
  <c r="V44" i="10"/>
  <c r="V45" i="10" s="1"/>
  <c r="V46" i="10"/>
  <c r="V47" i="10" s="1"/>
  <c r="V89" i="10"/>
  <c r="V90" i="10" s="1"/>
  <c r="V91" i="10" s="1"/>
  <c r="V51" i="10"/>
  <c r="V55" i="10" s="1"/>
  <c r="V59" i="10" s="1"/>
  <c r="V60" i="10" s="1"/>
  <c r="M91" i="10"/>
  <c r="I90" i="10"/>
  <c r="J59" i="10"/>
  <c r="E59" i="10"/>
  <c r="K90" i="10"/>
  <c r="O91" i="10"/>
  <c r="V35" i="4"/>
  <c r="V36" i="4" s="1"/>
  <c r="V43" i="4"/>
  <c r="V33" i="4"/>
  <c r="V34" i="4" s="1"/>
  <c r="V32" i="4"/>
  <c r="Q35" i="4"/>
  <c r="Q36" i="4" s="1"/>
  <c r="Q43" i="4"/>
  <c r="Q33" i="4"/>
  <c r="Q34" i="4" s="1"/>
  <c r="Q32" i="4"/>
  <c r="L32" i="4"/>
  <c r="L35" i="4"/>
  <c r="L36" i="4" s="1"/>
  <c r="L43" i="4"/>
  <c r="L33" i="4"/>
  <c r="L34" i="4" s="1"/>
  <c r="U43" i="4"/>
  <c r="U32" i="4"/>
  <c r="U86" i="4"/>
  <c r="U33" i="4"/>
  <c r="U35" i="4"/>
  <c r="Q57" i="1"/>
  <c r="P60" i="10" l="1"/>
  <c r="G33" i="4"/>
  <c r="G34" i="4" s="1"/>
  <c r="G32" i="4"/>
  <c r="G35" i="4"/>
  <c r="G36" i="4" s="1"/>
  <c r="M60" i="10"/>
  <c r="N60" i="10"/>
  <c r="M59" i="10"/>
  <c r="Z60" i="4"/>
  <c r="U46" i="4"/>
  <c r="Y45" i="4"/>
  <c r="Y47" i="4"/>
  <c r="W89" i="4"/>
  <c r="Z91" i="4" s="1"/>
  <c r="W59" i="4"/>
  <c r="G44" i="4"/>
  <c r="G45" i="4" s="1"/>
  <c r="G51" i="4"/>
  <c r="G55" i="4" s="1"/>
  <c r="G59" i="4" s="1"/>
  <c r="G60" i="4" s="1"/>
  <c r="G46" i="4"/>
  <c r="G47" i="4" s="1"/>
  <c r="G89" i="4"/>
  <c r="G90" i="4" s="1"/>
  <c r="G91" i="4" s="1"/>
  <c r="V89" i="4"/>
  <c r="V90" i="4" s="1"/>
  <c r="V91" i="4" s="1"/>
  <c r="V46" i="4"/>
  <c r="V47" i="4" s="1"/>
  <c r="V44" i="4"/>
  <c r="V45" i="4" s="1"/>
  <c r="V51" i="4"/>
  <c r="V55" i="4" s="1"/>
  <c r="V59" i="4" s="1"/>
  <c r="V60" i="4" s="1"/>
  <c r="Q89" i="4"/>
  <c r="Q90" i="4" s="1"/>
  <c r="Q91" i="4" s="1"/>
  <c r="Q46" i="4"/>
  <c r="Q47" i="4" s="1"/>
  <c r="Q44" i="4"/>
  <c r="Q45" i="4" s="1"/>
  <c r="Q51" i="4"/>
  <c r="Q55" i="4" s="1"/>
  <c r="Q59" i="4" s="1"/>
  <c r="Q60" i="4" s="1"/>
  <c r="L89" i="4"/>
  <c r="L90" i="4" s="1"/>
  <c r="L91" i="4" s="1"/>
  <c r="L46" i="4"/>
  <c r="L47" i="4" s="1"/>
  <c r="L44" i="4"/>
  <c r="L45" i="4" s="1"/>
  <c r="L51" i="4"/>
  <c r="L55" i="4" s="1"/>
  <c r="L59" i="4" s="1"/>
  <c r="L60" i="4" s="1"/>
  <c r="U44" i="4"/>
  <c r="U51" i="4"/>
  <c r="U55" i="4" s="1"/>
  <c r="U59" i="4" l="1"/>
  <c r="Y60" i="4"/>
  <c r="U89" i="4"/>
  <c r="W90" i="4"/>
  <c r="Q23" i="1"/>
  <c r="Y91" i="4" l="1"/>
  <c r="U90" i="4"/>
  <c r="T7" i="4"/>
  <c r="T76" i="4"/>
  <c r="T77" i="4" s="1"/>
  <c r="X79" i="4" s="1"/>
  <c r="T24" i="4"/>
  <c r="T16" i="4"/>
  <c r="T22" i="4" s="1"/>
  <c r="Q44" i="1"/>
  <c r="Q24" i="1"/>
  <c r="T31" i="4" l="1"/>
  <c r="T67" i="4"/>
  <c r="T68" i="4" s="1"/>
  <c r="T78" i="4"/>
  <c r="T69" i="4" l="1"/>
  <c r="X70" i="4"/>
  <c r="X34" i="4"/>
  <c r="X36" i="4"/>
  <c r="T43" i="4"/>
  <c r="T32" i="4"/>
  <c r="T86" i="4"/>
  <c r="T33" i="4"/>
  <c r="T71" i="4"/>
  <c r="T35" i="4"/>
  <c r="T51" i="4" l="1"/>
  <c r="T55" i="4" s="1"/>
  <c r="X47" i="4"/>
  <c r="X45" i="4"/>
  <c r="X73" i="4"/>
  <c r="T72" i="4"/>
  <c r="T46" i="4"/>
  <c r="T44" i="4"/>
  <c r="T59" i="4" l="1"/>
  <c r="X60" i="4"/>
  <c r="T89" i="4"/>
  <c r="Q32" i="1"/>
  <c r="Q31" i="1" s="1"/>
  <c r="Q17" i="1"/>
  <c r="Q9" i="1"/>
  <c r="X91" i="4" l="1"/>
  <c r="T90" i="4"/>
  <c r="Q8" i="1"/>
  <c r="Q66" i="1" s="1"/>
  <c r="T86" i="6" l="1"/>
  <c r="N89" i="4" l="1"/>
  <c r="N76" i="4"/>
  <c r="N77" i="4" s="1"/>
  <c r="N67" i="4"/>
  <c r="N68" i="4" s="1"/>
  <c r="N24" i="4"/>
  <c r="N16" i="4"/>
  <c r="N7" i="4"/>
  <c r="N71" i="4" l="1"/>
  <c r="N78" i="4"/>
  <c r="N22" i="4"/>
  <c r="N31" i="4" s="1"/>
  <c r="N69" i="4"/>
  <c r="N32" i="4" l="1"/>
  <c r="N72" i="4"/>
  <c r="N33" i="4"/>
  <c r="N86" i="4"/>
  <c r="N90" i="4" s="1"/>
  <c r="N43" i="4"/>
  <c r="N35" i="4"/>
  <c r="S7" i="4"/>
  <c r="S16" i="4"/>
  <c r="S24" i="4"/>
  <c r="S67" i="4"/>
  <c r="S68" i="4" s="1"/>
  <c r="S76" i="4"/>
  <c r="S77" i="4" s="1"/>
  <c r="S78" i="4" l="1"/>
  <c r="W79" i="4"/>
  <c r="S69" i="4"/>
  <c r="W70" i="4"/>
  <c r="N46" i="4"/>
  <c r="N51" i="4"/>
  <c r="N55" i="4" s="1"/>
  <c r="N59" i="4" s="1"/>
  <c r="N44" i="4"/>
  <c r="S22" i="4"/>
  <c r="S31" i="4" s="1"/>
  <c r="S71" i="4"/>
  <c r="P9" i="1"/>
  <c r="P24" i="1"/>
  <c r="P17" i="1" s="1"/>
  <c r="P32" i="1"/>
  <c r="P44" i="1"/>
  <c r="P57" i="1"/>
  <c r="P31" i="1" l="1"/>
  <c r="S32" i="4"/>
  <c r="W36" i="4"/>
  <c r="W34" i="4"/>
  <c r="S72" i="4"/>
  <c r="W73" i="4"/>
  <c r="S86" i="4"/>
  <c r="W91" i="4" s="1"/>
  <c r="S33" i="4"/>
  <c r="S43" i="4"/>
  <c r="S35" i="4"/>
  <c r="P8" i="1"/>
  <c r="P66" i="1" s="1"/>
  <c r="S51" i="4" l="1"/>
  <c r="S55" i="4" s="1"/>
  <c r="W47" i="4"/>
  <c r="W45" i="4"/>
  <c r="S46" i="4"/>
  <c r="S44" i="4"/>
  <c r="S90" i="4"/>
  <c r="S86" i="6"/>
  <c r="S59" i="4" l="1"/>
  <c r="W60" i="4"/>
  <c r="R76" i="4"/>
  <c r="R77" i="4" s="1"/>
  <c r="U79" i="4" s="1"/>
  <c r="P76" i="4"/>
  <c r="P77" i="4" s="1"/>
  <c r="T79" i="4" s="1"/>
  <c r="O76" i="4"/>
  <c r="O77" i="4" s="1"/>
  <c r="M76" i="4"/>
  <c r="M77" i="4" s="1"/>
  <c r="K76" i="4"/>
  <c r="K77" i="4" s="1"/>
  <c r="J76" i="4"/>
  <c r="J77" i="4" s="1"/>
  <c r="I76" i="4"/>
  <c r="I77" i="4" s="1"/>
  <c r="H76" i="4"/>
  <c r="H77" i="4" s="1"/>
  <c r="F76" i="4"/>
  <c r="F77" i="4" s="1"/>
  <c r="E76" i="4"/>
  <c r="E77" i="4" s="1"/>
  <c r="D76" i="4"/>
  <c r="D77" i="4" s="1"/>
  <c r="C76" i="4"/>
  <c r="C77" i="4" s="1"/>
  <c r="R67" i="4"/>
  <c r="R68" i="4" s="1"/>
  <c r="U70" i="4" s="1"/>
  <c r="P67" i="4"/>
  <c r="P68" i="4" s="1"/>
  <c r="O67" i="4"/>
  <c r="O68" i="4" s="1"/>
  <c r="M67" i="4"/>
  <c r="M68" i="4" s="1"/>
  <c r="K67" i="4"/>
  <c r="K68" i="4" s="1"/>
  <c r="J67" i="4"/>
  <c r="J68" i="4" s="1"/>
  <c r="I67" i="4"/>
  <c r="I68" i="4" s="1"/>
  <c r="H67" i="4"/>
  <c r="H68" i="4" s="1"/>
  <c r="F67" i="4"/>
  <c r="F68" i="4" s="1"/>
  <c r="E67" i="4"/>
  <c r="E68" i="4" s="1"/>
  <c r="D67" i="4"/>
  <c r="D68" i="4" s="1"/>
  <c r="C67" i="4"/>
  <c r="C68" i="4" s="1"/>
  <c r="K70" i="4" l="1"/>
  <c r="T70" i="4"/>
  <c r="N79" i="4"/>
  <c r="O79" i="4"/>
  <c r="P79" i="4"/>
  <c r="K79" i="4"/>
  <c r="P70" i="4"/>
  <c r="H70" i="4"/>
  <c r="M79" i="4"/>
  <c r="M70" i="4"/>
  <c r="S79" i="4"/>
  <c r="R79" i="4"/>
  <c r="S70" i="4"/>
  <c r="R70" i="4"/>
  <c r="N70" i="4"/>
  <c r="O70" i="4"/>
  <c r="I70" i="4"/>
  <c r="J70" i="4"/>
  <c r="H79" i="4"/>
  <c r="I79" i="4"/>
  <c r="J79" i="4"/>
  <c r="F79" i="4"/>
  <c r="I69" i="4"/>
  <c r="F70" i="4"/>
  <c r="G70" i="4" s="1"/>
  <c r="M78" i="4"/>
  <c r="D71" i="4"/>
  <c r="K78" i="4"/>
  <c r="K69" i="4"/>
  <c r="K71" i="4"/>
  <c r="C71" i="4"/>
  <c r="C69" i="4"/>
  <c r="M69" i="4"/>
  <c r="M71" i="4"/>
  <c r="J69" i="4"/>
  <c r="J71" i="4"/>
  <c r="E69" i="4"/>
  <c r="E71" i="4"/>
  <c r="O71" i="4"/>
  <c r="F69" i="4"/>
  <c r="F71" i="4"/>
  <c r="P71" i="4"/>
  <c r="P69" i="4"/>
  <c r="H69" i="4"/>
  <c r="H71" i="4"/>
  <c r="R71" i="4"/>
  <c r="R69" i="4"/>
  <c r="D69" i="4"/>
  <c r="I71" i="4"/>
  <c r="C78" i="4"/>
  <c r="D78" i="4"/>
  <c r="E78" i="4"/>
  <c r="O78" i="4"/>
  <c r="F78" i="4"/>
  <c r="P78" i="4"/>
  <c r="R78" i="4"/>
  <c r="I78" i="4"/>
  <c r="O73" i="4" l="1"/>
  <c r="I73" i="4"/>
  <c r="K73" i="4"/>
  <c r="N73" i="4"/>
  <c r="H73" i="4"/>
  <c r="P73" i="4"/>
  <c r="J73" i="4"/>
  <c r="U73" i="4"/>
  <c r="R72" i="4"/>
  <c r="M73" i="4"/>
  <c r="T73" i="4"/>
  <c r="F73" i="4"/>
  <c r="S73" i="4"/>
  <c r="R73" i="4"/>
  <c r="P72" i="4"/>
  <c r="I72" i="4"/>
  <c r="M72" i="4"/>
  <c r="F72" i="4"/>
  <c r="C72" i="4"/>
  <c r="E72" i="4"/>
  <c r="K72" i="4"/>
  <c r="H72" i="4"/>
  <c r="D72" i="4"/>
  <c r="J72" i="4"/>
  <c r="H78" i="4"/>
  <c r="R86" i="6" l="1"/>
  <c r="O57" i="1" l="1"/>
  <c r="O44" i="1"/>
  <c r="O32" i="1"/>
  <c r="O31" i="1" s="1"/>
  <c r="O24" i="1"/>
  <c r="O17" i="1" s="1"/>
  <c r="O9" i="1"/>
  <c r="R24" i="4"/>
  <c r="P24" i="4"/>
  <c r="O24" i="4"/>
  <c r="M24" i="4"/>
  <c r="K24" i="4"/>
  <c r="J24" i="4"/>
  <c r="I24" i="4"/>
  <c r="H24" i="4"/>
  <c r="F24" i="4"/>
  <c r="E24" i="4"/>
  <c r="D24" i="4"/>
  <c r="C24" i="4"/>
  <c r="R7" i="4"/>
  <c r="P7" i="4"/>
  <c r="O7" i="4"/>
  <c r="M7" i="4"/>
  <c r="K7" i="4"/>
  <c r="J7" i="4"/>
  <c r="I7" i="4"/>
  <c r="H7" i="4"/>
  <c r="F7" i="4"/>
  <c r="E7" i="4"/>
  <c r="D7" i="4"/>
  <c r="C7" i="4"/>
  <c r="R16" i="4"/>
  <c r="O8" i="1" l="1"/>
  <c r="O66" i="1" s="1"/>
  <c r="R22" i="4"/>
  <c r="R31" i="4" l="1"/>
  <c r="R86" i="4"/>
  <c r="U36" i="4" l="1"/>
  <c r="U34" i="4"/>
  <c r="R35" i="4"/>
  <c r="R32" i="4"/>
  <c r="R43" i="4"/>
  <c r="R33" i="4"/>
  <c r="U47" i="4" l="1"/>
  <c r="U45" i="4"/>
  <c r="R51" i="4"/>
  <c r="R55" i="4" s="1"/>
  <c r="R46" i="4"/>
  <c r="R44" i="4"/>
  <c r="P86" i="6"/>
  <c r="O86" i="6"/>
  <c r="N86" i="6"/>
  <c r="M86" i="6"/>
  <c r="K86" i="6"/>
  <c r="J86" i="6"/>
  <c r="I86" i="6"/>
  <c r="H86" i="6"/>
  <c r="F86" i="6"/>
  <c r="E86" i="6"/>
  <c r="D86" i="6"/>
  <c r="C86" i="6"/>
  <c r="R89" i="4" l="1"/>
  <c r="U60" i="4"/>
  <c r="R59" i="4"/>
  <c r="H16" i="4"/>
  <c r="M16" i="4"/>
  <c r="C16" i="4"/>
  <c r="U91" i="4" l="1"/>
  <c r="R90" i="4"/>
  <c r="M22" i="4"/>
  <c r="C22" i="4"/>
  <c r="C86" i="4" s="1"/>
  <c r="H22" i="4"/>
  <c r="D16" i="4"/>
  <c r="I16" i="4"/>
  <c r="E16" i="4"/>
  <c r="J16" i="4"/>
  <c r="O16" i="4"/>
  <c r="P16" i="4"/>
  <c r="K16" i="4"/>
  <c r="F16" i="4"/>
  <c r="C31" i="4" l="1"/>
  <c r="C43" i="4" s="1"/>
  <c r="C89" i="4" s="1"/>
  <c r="H31" i="4"/>
  <c r="H86" i="4"/>
  <c r="M31" i="4"/>
  <c r="M86" i="4"/>
  <c r="O22" i="4"/>
  <c r="I22" i="4"/>
  <c r="E22" i="4"/>
  <c r="E86" i="4" s="1"/>
  <c r="K22" i="4"/>
  <c r="F22" i="4"/>
  <c r="D22" i="4"/>
  <c r="D86" i="4" s="1"/>
  <c r="J22" i="4"/>
  <c r="P22" i="4"/>
  <c r="C35" i="4" l="1"/>
  <c r="M43" i="4"/>
  <c r="M32" i="4"/>
  <c r="H35" i="4"/>
  <c r="H32" i="4"/>
  <c r="C33" i="4"/>
  <c r="C32" i="4"/>
  <c r="H33" i="4"/>
  <c r="H43" i="4"/>
  <c r="M33" i="4"/>
  <c r="M35" i="4"/>
  <c r="F31" i="4"/>
  <c r="F86" i="4"/>
  <c r="P31" i="4"/>
  <c r="P86" i="4"/>
  <c r="J31" i="4"/>
  <c r="J86" i="4"/>
  <c r="K31" i="4"/>
  <c r="K86" i="4"/>
  <c r="O31" i="4"/>
  <c r="O86" i="4"/>
  <c r="C90" i="4"/>
  <c r="I31" i="4"/>
  <c r="I86" i="4"/>
  <c r="C44" i="4"/>
  <c r="C51" i="4"/>
  <c r="C55" i="4" s="1"/>
  <c r="C46" i="4"/>
  <c r="O33" i="4" l="1"/>
  <c r="S34" i="4"/>
  <c r="S36" i="4"/>
  <c r="R34" i="4"/>
  <c r="R36" i="4"/>
  <c r="K32" i="4"/>
  <c r="O36" i="4"/>
  <c r="O34" i="4"/>
  <c r="M89" i="4"/>
  <c r="T34" i="4"/>
  <c r="T36" i="4"/>
  <c r="J43" i="4"/>
  <c r="J44" i="4" s="1"/>
  <c r="N36" i="4"/>
  <c r="N34" i="4"/>
  <c r="P34" i="4"/>
  <c r="K36" i="4"/>
  <c r="M36" i="4"/>
  <c r="M34" i="4"/>
  <c r="P36" i="4"/>
  <c r="J36" i="4"/>
  <c r="J34" i="4"/>
  <c r="H89" i="4"/>
  <c r="K34" i="4"/>
  <c r="H51" i="4"/>
  <c r="H55" i="4" s="1"/>
  <c r="P32" i="4"/>
  <c r="M51" i="4"/>
  <c r="M55" i="4" s="1"/>
  <c r="M46" i="4"/>
  <c r="O43" i="4"/>
  <c r="O32" i="4"/>
  <c r="J35" i="4"/>
  <c r="J32" i="4"/>
  <c r="M44" i="4"/>
  <c r="I35" i="4"/>
  <c r="I32" i="4"/>
  <c r="F33" i="4"/>
  <c r="F32" i="4"/>
  <c r="I43" i="4"/>
  <c r="O35" i="4"/>
  <c r="H46" i="4"/>
  <c r="H44" i="4"/>
  <c r="I33" i="4"/>
  <c r="F35" i="4"/>
  <c r="J33" i="4"/>
  <c r="F43" i="4"/>
  <c r="P43" i="4"/>
  <c r="K43" i="4"/>
  <c r="P33" i="4"/>
  <c r="K33" i="4"/>
  <c r="K35" i="4"/>
  <c r="P35" i="4"/>
  <c r="C59" i="4"/>
  <c r="E31" i="4"/>
  <c r="D31" i="4"/>
  <c r="J89" i="4" l="1"/>
  <c r="J90" i="4" s="1"/>
  <c r="J51" i="4"/>
  <c r="J55" i="4" s="1"/>
  <c r="J46" i="4"/>
  <c r="M59" i="4"/>
  <c r="O44" i="4"/>
  <c r="S45" i="4"/>
  <c r="S47" i="4"/>
  <c r="R47" i="4"/>
  <c r="R45" i="4"/>
  <c r="N47" i="4"/>
  <c r="N45" i="4"/>
  <c r="P46" i="4"/>
  <c r="T45" i="4"/>
  <c r="T47" i="4"/>
  <c r="I89" i="4"/>
  <c r="M47" i="4"/>
  <c r="M45" i="4"/>
  <c r="P45" i="4"/>
  <c r="P47" i="4"/>
  <c r="K89" i="4"/>
  <c r="K90" i="4" s="1"/>
  <c r="O47" i="4"/>
  <c r="O45" i="4"/>
  <c r="M90" i="4"/>
  <c r="H59" i="4"/>
  <c r="H90" i="4"/>
  <c r="D32" i="4"/>
  <c r="H36" i="4"/>
  <c r="H34" i="4"/>
  <c r="E32" i="4"/>
  <c r="I36" i="4"/>
  <c r="I34" i="4"/>
  <c r="K47" i="4"/>
  <c r="K45" i="4"/>
  <c r="F89" i="4"/>
  <c r="J47" i="4"/>
  <c r="J45" i="4"/>
  <c r="O51" i="4"/>
  <c r="O55" i="4" s="1"/>
  <c r="O89" i="4"/>
  <c r="O90" i="4" s="1"/>
  <c r="I51" i="4"/>
  <c r="I55" i="4" s="1"/>
  <c r="I59" i="4" s="1"/>
  <c r="I90" i="4"/>
  <c r="F51" i="4"/>
  <c r="F55" i="4" s="1"/>
  <c r="F44" i="4"/>
  <c r="I46" i="4"/>
  <c r="P51" i="4"/>
  <c r="P55" i="4" s="1"/>
  <c r="P44" i="4"/>
  <c r="K51" i="4"/>
  <c r="K55" i="4" s="1"/>
  <c r="N60" i="4" s="1"/>
  <c r="O46" i="4"/>
  <c r="F46" i="4"/>
  <c r="I44" i="4"/>
  <c r="P89" i="4"/>
  <c r="T91" i="4" s="1"/>
  <c r="K46" i="4"/>
  <c r="K44" i="4"/>
  <c r="F36" i="4"/>
  <c r="F34" i="4"/>
  <c r="J59" i="4"/>
  <c r="D43" i="4"/>
  <c r="D33" i="4"/>
  <c r="D35" i="4"/>
  <c r="E35" i="4"/>
  <c r="E43" i="4"/>
  <c r="E33" i="4"/>
  <c r="M91" i="4" l="1"/>
  <c r="M60" i="4"/>
  <c r="O59" i="4"/>
  <c r="O60" i="4"/>
  <c r="T60" i="4"/>
  <c r="S60" i="4"/>
  <c r="R60" i="4"/>
  <c r="P60" i="4"/>
  <c r="S91" i="4"/>
  <c r="R91" i="4"/>
  <c r="P91" i="4"/>
  <c r="O91" i="4"/>
  <c r="K91" i="4"/>
  <c r="N91" i="4"/>
  <c r="F90" i="4"/>
  <c r="J91" i="4"/>
  <c r="F59" i="4"/>
  <c r="J60" i="4"/>
  <c r="K60" i="4"/>
  <c r="D89" i="4"/>
  <c r="H47" i="4"/>
  <c r="H45" i="4"/>
  <c r="E89" i="4"/>
  <c r="I47" i="4"/>
  <c r="I45" i="4"/>
  <c r="K59" i="4"/>
  <c r="P59" i="4"/>
  <c r="P90" i="4"/>
  <c r="F45" i="4"/>
  <c r="F47" i="4"/>
  <c r="D46" i="4"/>
  <c r="D51" i="4"/>
  <c r="D55" i="4" s="1"/>
  <c r="D44" i="4"/>
  <c r="E46" i="4"/>
  <c r="E44" i="4"/>
  <c r="E51" i="4"/>
  <c r="E55" i="4" s="1"/>
  <c r="I60" i="4" s="1"/>
  <c r="H60" i="4" l="1"/>
  <c r="H91" i="4"/>
  <c r="D90" i="4"/>
  <c r="F91" i="4"/>
  <c r="I91" i="4"/>
  <c r="E90" i="4"/>
  <c r="F60" i="4"/>
  <c r="E59" i="4"/>
  <c r="D59" i="4"/>
  <c r="C59" i="1" l="1"/>
  <c r="C57" i="1" s="1"/>
  <c r="D9" i="1"/>
  <c r="C9" i="1"/>
  <c r="C24" i="1"/>
  <c r="C17" i="1" s="1"/>
  <c r="C32" i="1"/>
  <c r="C44" i="1"/>
  <c r="C31" i="1" l="1"/>
  <c r="E44" i="1"/>
  <c r="C8" i="1"/>
  <c r="D24" i="1"/>
  <c r="D17" i="1" s="1"/>
  <c r="D8" i="1" s="1"/>
  <c r="D59" i="1"/>
  <c r="D57" i="1" s="1"/>
  <c r="D44" i="1"/>
  <c r="D32" i="1"/>
  <c r="C66" i="1" l="1"/>
  <c r="D31" i="1"/>
  <c r="D66" i="1" s="1"/>
  <c r="E59" i="1"/>
  <c r="E57" i="1" s="1"/>
  <c r="F24" i="1"/>
  <c r="E24" i="1"/>
  <c r="E17" i="1" s="1"/>
  <c r="E9" i="1"/>
  <c r="E32" i="1"/>
  <c r="E31" i="1" l="1"/>
  <c r="F44" i="1"/>
  <c r="F9" i="1"/>
  <c r="F59" i="1"/>
  <c r="F57" i="1" s="1"/>
  <c r="F17" i="1"/>
  <c r="E8" i="1"/>
  <c r="E66" i="1" s="1"/>
  <c r="F32" i="1"/>
  <c r="F31" i="1" l="1"/>
  <c r="F8" i="1"/>
  <c r="G44" i="1"/>
  <c r="G24" i="1"/>
  <c r="G17" i="1" s="1"/>
  <c r="G9" i="1"/>
  <c r="G32" i="1"/>
  <c r="G59" i="1"/>
  <c r="G57" i="1" s="1"/>
  <c r="F66" i="1" l="1"/>
  <c r="G31" i="1"/>
  <c r="H9" i="1"/>
  <c r="H32" i="1"/>
  <c r="H59" i="1"/>
  <c r="H57" i="1" s="1"/>
  <c r="H44" i="1"/>
  <c r="G8" i="1"/>
  <c r="I59" i="1"/>
  <c r="H24" i="1"/>
  <c r="H17" i="1" s="1"/>
  <c r="G66" i="1" l="1"/>
  <c r="H31" i="1"/>
  <c r="I9" i="1"/>
  <c r="I44" i="1"/>
  <c r="I24" i="1"/>
  <c r="I17" i="1" s="1"/>
  <c r="I57" i="1"/>
  <c r="J59" i="1"/>
  <c r="I32" i="1"/>
  <c r="H8" i="1"/>
  <c r="I31" i="1" l="1"/>
  <c r="H66" i="1"/>
  <c r="J57" i="1"/>
  <c r="J44" i="1"/>
  <c r="J9" i="1"/>
  <c r="J32" i="1"/>
  <c r="J31" i="1" s="1"/>
  <c r="J24" i="1"/>
  <c r="J17" i="1" s="1"/>
  <c r="I8" i="1"/>
  <c r="I66" i="1" s="1"/>
  <c r="K9" i="1" l="1"/>
  <c r="K24" i="1"/>
  <c r="K17" i="1" s="1"/>
  <c r="K32" i="1"/>
  <c r="K59" i="1"/>
  <c r="K57" i="1" s="1"/>
  <c r="K44" i="1"/>
  <c r="J8" i="1"/>
  <c r="J66" i="1" s="1"/>
  <c r="K31" i="1" l="1"/>
  <c r="K8" i="1"/>
  <c r="L59" i="1"/>
  <c r="L57" i="1" s="1"/>
  <c r="L44" i="1"/>
  <c r="L9" i="1"/>
  <c r="L32" i="1"/>
  <c r="L24" i="1"/>
  <c r="L17" i="1" s="1"/>
  <c r="M24" i="1"/>
  <c r="K66" i="1" l="1"/>
  <c r="L31" i="1"/>
  <c r="M9" i="1"/>
  <c r="M44" i="1"/>
  <c r="L8" i="1"/>
  <c r="M59" i="1"/>
  <c r="M57" i="1" s="1"/>
  <c r="M17" i="1"/>
  <c r="M32" i="1"/>
  <c r="L66" i="1" l="1"/>
  <c r="M31" i="1"/>
  <c r="M8" i="1"/>
  <c r="N24" i="1"/>
  <c r="N17" i="1" s="1"/>
  <c r="N44" i="1"/>
  <c r="N32" i="1"/>
  <c r="N59" i="1"/>
  <c r="N57" i="1" s="1"/>
  <c r="N9" i="1"/>
  <c r="M66" i="1" l="1"/>
  <c r="N31" i="1"/>
  <c r="N8" i="1"/>
  <c r="N66" i="1" l="1"/>
</calcChain>
</file>

<file path=xl/sharedStrings.xml><?xml version="1.0" encoding="utf-8"?>
<sst xmlns="http://schemas.openxmlformats.org/spreadsheetml/2006/main" count="708" uniqueCount="343">
  <si>
    <t>Em milhares de Reais</t>
  </si>
  <si>
    <t>ATIVO</t>
  </si>
  <si>
    <t>Ativo Total</t>
  </si>
  <si>
    <t>Ativo Circulante</t>
  </si>
  <si>
    <t xml:space="preserve">Caixa e Equivalentes de Caixa </t>
  </si>
  <si>
    <t xml:space="preserve">Aplicações Financeiras </t>
  </si>
  <si>
    <t xml:space="preserve">Contas a Receber </t>
  </si>
  <si>
    <t xml:space="preserve">Estoques </t>
  </si>
  <si>
    <t xml:space="preserve">Tributos a Recuperar </t>
  </si>
  <si>
    <t xml:space="preserve">Despesas Antecipadas </t>
  </si>
  <si>
    <t xml:space="preserve">Outros Ativos Circulantes </t>
  </si>
  <si>
    <t>Ativo não Circulante</t>
  </si>
  <si>
    <t xml:space="preserve">Tributos Diferidos </t>
  </si>
  <si>
    <t>Partes relacionadas</t>
  </si>
  <si>
    <t>Adiantamento para futuro aumento de capital</t>
  </si>
  <si>
    <t xml:space="preserve">Outros Ativos Não Circulantes </t>
  </si>
  <si>
    <t>PASSIVO</t>
  </si>
  <si>
    <t>Passivo Total</t>
  </si>
  <si>
    <t>Passivo Circulante</t>
  </si>
  <si>
    <t>Ativo Permanente</t>
  </si>
  <si>
    <t>Investimentos</t>
  </si>
  <si>
    <t xml:space="preserve">Propriedades para Investimento </t>
  </si>
  <si>
    <t>Imobilizado</t>
  </si>
  <si>
    <t>Intagível</t>
  </si>
  <si>
    <t xml:space="preserve">Empréstimos e Financiamentos </t>
  </si>
  <si>
    <t xml:space="preserve">Debêntures </t>
  </si>
  <si>
    <t xml:space="preserve">Financiamento por Arrendamento Financeiro </t>
  </si>
  <si>
    <t xml:space="preserve">Obrigações Sociais e Trabalhistas </t>
  </si>
  <si>
    <t xml:space="preserve">Fornecedores </t>
  </si>
  <si>
    <t xml:space="preserve">Obrigações Fiscais </t>
  </si>
  <si>
    <t>Dividendos a pagar</t>
  </si>
  <si>
    <t>Outros passivos circulantes</t>
  </si>
  <si>
    <t>Provisões</t>
  </si>
  <si>
    <t>Passivo não Circulante</t>
  </si>
  <si>
    <t xml:space="preserve">Adiantamento de clientes </t>
  </si>
  <si>
    <t>Adiantamento de clientes - permuta</t>
  </si>
  <si>
    <t>Antecipação de dividendos</t>
  </si>
  <si>
    <t>Outros passivos não circulantes</t>
  </si>
  <si>
    <t>PATRIMÔNIO LÍQUIDO CONSOLIDADO</t>
  </si>
  <si>
    <t xml:space="preserve">Participação dos Acionistas Não Controladores </t>
  </si>
  <si>
    <t>Capital social</t>
  </si>
  <si>
    <t xml:space="preserve">Lucros/Prejuízos Acumulados </t>
  </si>
  <si>
    <t xml:space="preserve">Ajustes de Avaliação Patrimonial </t>
  </si>
  <si>
    <t xml:space="preserve">Participação dos Acionistas Controladores </t>
  </si>
  <si>
    <t>Venda fechada</t>
  </si>
  <si>
    <t>Administracao de obras</t>
  </si>
  <si>
    <t>Taxa de adesão</t>
  </si>
  <si>
    <t>Venda de terreno</t>
  </si>
  <si>
    <t>Receita Bruta</t>
  </si>
  <si>
    <t>Vendas Incorporação</t>
  </si>
  <si>
    <t>Lucro Bruto</t>
  </si>
  <si>
    <t>Custo dos imóveis e serviços prestados</t>
  </si>
  <si>
    <t>Incorporação</t>
  </si>
  <si>
    <t>Encargos financeiros alocados a custo</t>
  </si>
  <si>
    <t>Condomínio</t>
  </si>
  <si>
    <t>Receita Líquida</t>
  </si>
  <si>
    <t>Impostos e Devoluções</t>
  </si>
  <si>
    <t>Despesas Comerciais</t>
  </si>
  <si>
    <t>Despesas gerais e administrativas</t>
  </si>
  <si>
    <t>Resultado de equivalência patrimonial</t>
  </si>
  <si>
    <t>Outras receitas (despesas) operacionais</t>
  </si>
  <si>
    <t>Lucro Operacional</t>
  </si>
  <si>
    <t>Margem Bruta</t>
  </si>
  <si>
    <t>Margem Operacional</t>
  </si>
  <si>
    <t>Lucro antes de IR e CSLL</t>
  </si>
  <si>
    <t>IR e CSLL</t>
  </si>
  <si>
    <t>Lucro Líquido</t>
  </si>
  <si>
    <t>Lucro Líquido atribuído acionistas aos controladores</t>
  </si>
  <si>
    <t>Lucro Líquido atribuído acionistas aos não controladores</t>
  </si>
  <si>
    <t>Margem Líquida</t>
  </si>
  <si>
    <t>Margem Bruta Ajustada</t>
  </si>
  <si>
    <t>Margem Operacional Ajustada</t>
  </si>
  <si>
    <t>Lançamentos</t>
  </si>
  <si>
    <t>Condomínio Fechado</t>
  </si>
  <si>
    <t>Quantidade de Unidades</t>
  </si>
  <si>
    <t>Vendas Brutas</t>
  </si>
  <si>
    <t>Distratos</t>
  </si>
  <si>
    <t>VGV Bruto (R$ milhares)</t>
  </si>
  <si>
    <t>VGV Líquido (R$ milhares)</t>
  </si>
  <si>
    <t>VGV Líquido MD (R$ milhares)</t>
  </si>
  <si>
    <t>Área Privativa Total (m²)</t>
  </si>
  <si>
    <t>VGV 100% (R$ milhares)</t>
  </si>
  <si>
    <t>VGV %MD (R$ milhares)</t>
  </si>
  <si>
    <t>VGV Venda Fechada (R$ milhares)</t>
  </si>
  <si>
    <t>VGV de Adesão aos Condomínios (R$ milhares)</t>
  </si>
  <si>
    <t>Obras em Andamento</t>
  </si>
  <si>
    <t>Landbank</t>
  </si>
  <si>
    <t>Quantidade de Projetos</t>
  </si>
  <si>
    <t>Entregas</t>
  </si>
  <si>
    <t>Quantidade</t>
  </si>
  <si>
    <t>VGV (R$ em milhares)*</t>
  </si>
  <si>
    <t>*Utilizado VGV Bruto na época de Lançamento</t>
  </si>
  <si>
    <t>VGV Bruto por Filial (R$ em milhares)</t>
  </si>
  <si>
    <t>Alagoas</t>
  </si>
  <si>
    <t>Bahia</t>
  </si>
  <si>
    <t>Ceará</t>
  </si>
  <si>
    <t>Pernambuco</t>
  </si>
  <si>
    <t>Rio Grande do Norte</t>
  </si>
  <si>
    <t>VGV 100% por Filial (R$ em milhares)</t>
  </si>
  <si>
    <t>Estoque %MD</t>
  </si>
  <si>
    <t>Incorporação (R$ milhares)</t>
  </si>
  <si>
    <t>Condomínio (R$ milhares)</t>
  </si>
  <si>
    <t>1T17</t>
  </si>
  <si>
    <t>2T17</t>
  </si>
  <si>
    <t>3T17</t>
  </si>
  <si>
    <t>4T17</t>
  </si>
  <si>
    <t>1T18</t>
  </si>
  <si>
    <t>2T18</t>
  </si>
  <si>
    <t>3T18</t>
  </si>
  <si>
    <t>4T18</t>
  </si>
  <si>
    <t>1T19</t>
  </si>
  <si>
    <t>2T19</t>
  </si>
  <si>
    <t>3T19</t>
  </si>
  <si>
    <t>4T19</t>
  </si>
  <si>
    <t>Desistências e Devoluções - Incorporação</t>
  </si>
  <si>
    <t>Impostos sobre vendas e serviços - Incorporação</t>
  </si>
  <si>
    <t>Desistências e Devoluções - Venda Fechada</t>
  </si>
  <si>
    <t>Impostos sobre vendas e serviços - Condomínio</t>
  </si>
  <si>
    <t>Lucro Bruto por Formato de Operação</t>
  </si>
  <si>
    <t>1T20</t>
  </si>
  <si>
    <t>Reversão Receita - Inc (Provisão Distrato)</t>
  </si>
  <si>
    <t>Reversão Receita - VF (Provisão Distrato)</t>
  </si>
  <si>
    <t>Reversão Custo - Inc (Provisão Distrato)</t>
  </si>
  <si>
    <t>Reversão Custo - VF(Provisão Distrato)</t>
  </si>
  <si>
    <t>Resultado Financeiro Líquido</t>
  </si>
  <si>
    <t>Lucro Bruto Ajustado</t>
  </si>
  <si>
    <t>n.a.</t>
  </si>
  <si>
    <t>Margem Bruta Ajustada (UDM)</t>
  </si>
  <si>
    <t>Margem Bruta (UDM)</t>
  </si>
  <si>
    <t>Margem Operacional (UDM)</t>
  </si>
  <si>
    <t>Margem Operacional Ajustada (UDM)</t>
  </si>
  <si>
    <t>Margem Líquida (UDM)</t>
  </si>
  <si>
    <t>EBITDA Ajustado</t>
  </si>
  <si>
    <t>Margem EBITDA</t>
  </si>
  <si>
    <t>Depreciação</t>
  </si>
  <si>
    <t>EBITDA Ajustado*</t>
  </si>
  <si>
    <t>*Ajustado pelos encargos financeiros capitalizados a custo</t>
  </si>
  <si>
    <t>Margem EBITDA (UDM)</t>
  </si>
  <si>
    <t>2T20</t>
  </si>
  <si>
    <t>Despesas não recorrentes</t>
  </si>
  <si>
    <t>-</t>
  </si>
  <si>
    <t>3T20</t>
  </si>
  <si>
    <t xml:space="preserve">Lucro Bruto Ajustado </t>
  </si>
  <si>
    <t>4T20</t>
  </si>
  <si>
    <t xml:space="preserve">Obrigações Sociais e Tributarias </t>
  </si>
  <si>
    <t>Reserva de Capital</t>
  </si>
  <si>
    <t>2018</t>
  </si>
  <si>
    <t>2019</t>
  </si>
  <si>
    <t>2020</t>
  </si>
  <si>
    <t>DRE - Consolidado
Em milhares de Reais</t>
  </si>
  <si>
    <t>Launches</t>
  </si>
  <si>
    <t>Development</t>
  </si>
  <si>
    <t>Gross PSV (R$ MM)</t>
  </si>
  <si>
    <t>Net PSV (R$ MM)</t>
  </si>
  <si>
    <t>Net PSV %MD (R$ MM)</t>
  </si>
  <si>
    <t>Usable Area (sq. m.)</t>
  </si>
  <si>
    <t>Number of Launches</t>
  </si>
  <si>
    <t>Units Launched</t>
  </si>
  <si>
    <t>Condominium</t>
  </si>
  <si>
    <t>Gross PSV Per Region (R$ MM)</t>
  </si>
  <si>
    <t>1Q17</t>
  </si>
  <si>
    <t>2Q17</t>
  </si>
  <si>
    <t>3Q17</t>
  </si>
  <si>
    <t>4Q17</t>
  </si>
  <si>
    <t>1Q18</t>
  </si>
  <si>
    <t>2Q18</t>
  </si>
  <si>
    <t>3Q18</t>
  </si>
  <si>
    <t>4Q18</t>
  </si>
  <si>
    <t>1Q19</t>
  </si>
  <si>
    <t>2Q19</t>
  </si>
  <si>
    <t>3Q19</t>
  </si>
  <si>
    <t>4Q19</t>
  </si>
  <si>
    <t>1Q20</t>
  </si>
  <si>
    <t>2Q20</t>
  </si>
  <si>
    <t>3Q20</t>
  </si>
  <si>
    <t>4Q20</t>
  </si>
  <si>
    <t>Gross Revenue</t>
  </si>
  <si>
    <t>Development Sales</t>
  </si>
  <si>
    <t>Closed Sales</t>
  </si>
  <si>
    <t>Management Fee</t>
  </si>
  <si>
    <t>Real Estate Consultancy Fee</t>
  </si>
  <si>
    <t>Land Development Fee</t>
  </si>
  <si>
    <t xml:space="preserve">Reversal os Sales Cancellations - Development </t>
  </si>
  <si>
    <t>Reversal os Sales Cancellations - Closed Sales</t>
  </si>
  <si>
    <t>Taxes and Returns</t>
  </si>
  <si>
    <t>Cancellations and Returns - Development</t>
  </si>
  <si>
    <t>Sales and Service Taxes - Development</t>
  </si>
  <si>
    <t>Sales and Service Taxes - Closed Sales</t>
  </si>
  <si>
    <t>Sales and Service Taxes - Condominium</t>
  </si>
  <si>
    <t>Net Revenue</t>
  </si>
  <si>
    <t>Cost of Properties and Services Provided</t>
  </si>
  <si>
    <t>Financial Charges Allocated to Cost</t>
  </si>
  <si>
    <t>Reversal of Sales Cancellations Cost - Development</t>
  </si>
  <si>
    <t>Reversal of Sales Cancellations Cost - Closed Sales</t>
  </si>
  <si>
    <t>Gross Profit</t>
  </si>
  <si>
    <t>Adjusted Gross Profit</t>
  </si>
  <si>
    <t>Gross Margin</t>
  </si>
  <si>
    <t>Gross Margin (LTM)</t>
  </si>
  <si>
    <t>Adjusted Gross Margin</t>
  </si>
  <si>
    <t>Adjusted Gross Margin (LTM)</t>
  </si>
  <si>
    <t>Selling Expenses</t>
  </si>
  <si>
    <t>General and Administrative Expenses</t>
  </si>
  <si>
    <t>Other Operating Income (Expenses)</t>
  </si>
  <si>
    <t>Share of Profit (Loss) of Investees</t>
  </si>
  <si>
    <t>Profit (Loss) from Operations Before Finance Income (Costs) and Taxes</t>
  </si>
  <si>
    <t>Operating Margin</t>
  </si>
  <si>
    <t>Operating Margin (LTM)</t>
  </si>
  <si>
    <t>Adjusted Operating Margin</t>
  </si>
  <si>
    <t>Adjusted Operating Margin (LTM)</t>
  </si>
  <si>
    <t>Net Finance Income (Costs)</t>
  </si>
  <si>
    <t>Profit (Loss) Before Taxes</t>
  </si>
  <si>
    <t>Income Tax and Social Contribution</t>
  </si>
  <si>
    <t>Net Profit (Loss)</t>
  </si>
  <si>
    <t>Profit (Loss) Attributable to Company's Owners</t>
  </si>
  <si>
    <t>Profit (Loss) Attributable to Noncontrolling Interests</t>
  </si>
  <si>
    <t>Net Margin</t>
  </si>
  <si>
    <t>Net Margin (LTM)</t>
  </si>
  <si>
    <t>In Thousands of Reais</t>
  </si>
  <si>
    <t>Gross Profit by Type of Operation</t>
  </si>
  <si>
    <t xml:space="preserve">Adjusted EBITDA </t>
  </si>
  <si>
    <t>Depreciation</t>
  </si>
  <si>
    <t>Non-recurring expenses</t>
  </si>
  <si>
    <t>Adjusted EBITDA*</t>
  </si>
  <si>
    <t>EBITDA Margin</t>
  </si>
  <si>
    <t>EBITDA Margin (LTM)</t>
  </si>
  <si>
    <t>*Adjusted by Financial Expenses Capitalized at Cost</t>
  </si>
  <si>
    <t>Consolidated Income Statement
In Thousands of Reais</t>
  </si>
  <si>
    <t>ASSET</t>
  </si>
  <si>
    <t>Total Current and Noncurrent Assets</t>
  </si>
  <si>
    <t>Current Asset</t>
  </si>
  <si>
    <t>Cash and Cash Equivalents</t>
  </si>
  <si>
    <t>Short-term investiments</t>
  </si>
  <si>
    <t>Trade Recievables</t>
  </si>
  <si>
    <t>Properties for sale</t>
  </si>
  <si>
    <t>Recoverable Taxes</t>
  </si>
  <si>
    <t>Prepaid Expenses</t>
  </si>
  <si>
    <t>Other Recievables</t>
  </si>
  <si>
    <t>Noncurrent Asset</t>
  </si>
  <si>
    <t>Short-term investments</t>
  </si>
  <si>
    <t>Deferred Taxes</t>
  </si>
  <si>
    <t>Related Parties</t>
  </si>
  <si>
    <t>Fixed Asset</t>
  </si>
  <si>
    <t>Investiments</t>
  </si>
  <si>
    <t>Investment Properties</t>
  </si>
  <si>
    <t>Property and Equipment</t>
  </si>
  <si>
    <t>Intangible Asssets</t>
  </si>
  <si>
    <t>Liabilities</t>
  </si>
  <si>
    <t>Total Current and Noncurrent Liabilities</t>
  </si>
  <si>
    <t>Current Liabilities</t>
  </si>
  <si>
    <t>Borrowings and Financing</t>
  </si>
  <si>
    <t xml:space="preserve">Debentures </t>
  </si>
  <si>
    <t>Financing lease</t>
  </si>
  <si>
    <t>Payroll and Related Taxes</t>
  </si>
  <si>
    <t>Suppliers</t>
  </si>
  <si>
    <t>Tax Obligations</t>
  </si>
  <si>
    <t>Dividends Payable</t>
  </si>
  <si>
    <t>Advances from Customers</t>
  </si>
  <si>
    <t>Other Payables</t>
  </si>
  <si>
    <t>Warranty Provision</t>
  </si>
  <si>
    <t>Noncurrent Liabilities</t>
  </si>
  <si>
    <t>Provision</t>
  </si>
  <si>
    <t xml:space="preserve">Advances for Future Capital Increase </t>
  </si>
  <si>
    <t>Advances from Customers - Swap</t>
  </si>
  <si>
    <t>Advances os Dividend</t>
  </si>
  <si>
    <t>Total Equity</t>
  </si>
  <si>
    <t>Noncontrolling Interests</t>
  </si>
  <si>
    <t>Equity attributable to the Company's Owners</t>
  </si>
  <si>
    <t xml:space="preserve">Capital </t>
  </si>
  <si>
    <t>Capital Reserve</t>
  </si>
  <si>
    <t>Accumulated Profit (Losses)</t>
  </si>
  <si>
    <t>Equity Valuation Adjustments</t>
  </si>
  <si>
    <t>Balanço Patrimonial - Consolidado
Em milhares de Reais</t>
  </si>
  <si>
    <t>Consolidated Balance Sheet 
In Thousands of Reais</t>
  </si>
  <si>
    <t>Dados Operacionais</t>
  </si>
  <si>
    <t>Operacional Data</t>
  </si>
  <si>
    <t>Gross Sales</t>
  </si>
  <si>
    <t>PSV 100% (R$ MM)</t>
  </si>
  <si>
    <t>PSV %MD (R$ MM)</t>
  </si>
  <si>
    <t>Closed Sales PSV (R$ MM)</t>
  </si>
  <si>
    <t>Adhesions to Condominium PSV (R$ MM)</t>
  </si>
  <si>
    <t>PSV 100% - Per Region (R$ MM)</t>
  </si>
  <si>
    <t>Cancellations</t>
  </si>
  <si>
    <t>Inventory %MD</t>
  </si>
  <si>
    <t>Development (R$ MM)</t>
  </si>
  <si>
    <t>Condominium (R$ MM)</t>
  </si>
  <si>
    <t>Sites Under Construction</t>
  </si>
  <si>
    <t xml:space="preserve">Development </t>
  </si>
  <si>
    <t xml:space="preserve">Condominium </t>
  </si>
  <si>
    <t>Deliveries</t>
  </si>
  <si>
    <t>Number</t>
  </si>
  <si>
    <t>PSV (R$ MM)*</t>
  </si>
  <si>
    <t>*Gross PSV when launched.</t>
  </si>
  <si>
    <t>Gross PSV - Per Region (R$ MM)</t>
  </si>
  <si>
    <t>Net PSV - Per Region (R$ MM)</t>
  </si>
  <si>
    <t>1T21</t>
  </si>
  <si>
    <t>1Q21</t>
  </si>
  <si>
    <t>2T21</t>
  </si>
  <si>
    <t>2Q21</t>
  </si>
  <si>
    <t>3T21</t>
  </si>
  <si>
    <t>3Q21</t>
  </si>
  <si>
    <t>2021</t>
  </si>
  <si>
    <t>4T21</t>
  </si>
  <si>
    <t>Paraíba</t>
  </si>
  <si>
    <t>4Q21</t>
  </si>
  <si>
    <t>1T22</t>
  </si>
  <si>
    <t>Sergipe</t>
  </si>
  <si>
    <t>1Q22</t>
  </si>
  <si>
    <t>2T22</t>
  </si>
  <si>
    <t>2Q22</t>
  </si>
  <si>
    <t>3T22</t>
  </si>
  <si>
    <t>3Q22</t>
  </si>
  <si>
    <t>4T22</t>
  </si>
  <si>
    <t>2022</t>
  </si>
  <si>
    <t>4Q22</t>
  </si>
  <si>
    <t>2023</t>
  </si>
  <si>
    <t>1T23</t>
  </si>
  <si>
    <t>2T23</t>
  </si>
  <si>
    <t>3T23</t>
  </si>
  <si>
    <t>4T23</t>
  </si>
  <si>
    <t>Paraiba</t>
  </si>
  <si>
    <t>1Q23</t>
  </si>
  <si>
    <t>2Q23</t>
  </si>
  <si>
    <t>3Q23</t>
  </si>
  <si>
    <t>4Q23</t>
  </si>
  <si>
    <t>4Q24</t>
  </si>
  <si>
    <t>1T24</t>
  </si>
  <si>
    <t>1Q24</t>
  </si>
  <si>
    <t>2T24</t>
  </si>
  <si>
    <t>2Q24</t>
  </si>
  <si>
    <t>3T24</t>
  </si>
  <si>
    <t>3Q24</t>
  </si>
  <si>
    <t>4T24</t>
  </si>
  <si>
    <t>2024</t>
  </si>
  <si>
    <t>1T25</t>
  </si>
  <si>
    <t>Vendas Líquidas</t>
  </si>
  <si>
    <t>Net Sales</t>
  </si>
  <si>
    <t>Reserva de Lucro</t>
  </si>
  <si>
    <t>Profit Reserve</t>
  </si>
  <si>
    <t>1Q25</t>
  </si>
  <si>
    <t>2T25</t>
  </si>
  <si>
    <t>2Q25</t>
  </si>
  <si>
    <t>3T25</t>
  </si>
  <si>
    <t>3Q25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</si>
</sst>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_-;\-* #,##0_-;_-* &quot;-&quot;??_-;_-@_-"/>
    <numFmt numFmtId="165" formatCode="_(* #,##0_);_(* \(#,##0\);_(* &quot;-&quot;??_);_(@_)"/>
    <numFmt numFmtId="166" formatCode="0.0%"/>
    <numFmt numFmtId="167" formatCode="#,##0;\(#,##0\)"/>
    <numFmt numFmtId="168" formatCode="#,##0_ ;[Red]\-#,##0\ "/>
  </numFmts>
  <fonts count="17" x14ac:knownFonts="1">
    <font>
      <sz val="11"/>
      <color theme="1"/>
      <name val="Segoe UI"/>
      <family val="2"/>
      <scheme val="minor"/>
    </font>
    <font>
      <sz val="11"/>
      <color theme="1"/>
      <name val="Segoe UI"/>
      <family val="2"/>
      <scheme val="minor"/>
    </font>
    <font>
      <b/>
      <sz val="11"/>
      <color theme="0"/>
      <name val="Segoe UI"/>
      <family val="2"/>
      <scheme val="minor"/>
    </font>
    <font>
      <b/>
      <sz val="11"/>
      <color theme="1"/>
      <name val="Segoe UI"/>
      <family val="2"/>
      <scheme val="minor"/>
    </font>
    <font>
      <i/>
      <sz val="10"/>
      <color theme="1"/>
      <name val="Segoe UI"/>
      <family val="2"/>
      <scheme val="minor"/>
    </font>
    <font>
      <b/>
      <sz val="10"/>
      <color theme="0"/>
      <name val="Segoe UI"/>
      <family val="2"/>
      <scheme val="minor"/>
    </font>
    <font>
      <b/>
      <sz val="9"/>
      <color theme="0"/>
      <name val="Segoe UI"/>
      <family val="2"/>
      <scheme val="minor"/>
    </font>
    <font>
      <sz val="10"/>
      <name val="Arial"/>
      <family val="2"/>
    </font>
    <font>
      <i/>
      <sz val="11"/>
      <color theme="1"/>
      <name val="Segoe UI"/>
      <family val="2"/>
      <scheme val="minor"/>
    </font>
    <font>
      <b/>
      <sz val="14"/>
      <color theme="1"/>
      <name val="Segoe UI"/>
      <family val="2"/>
      <scheme val="minor"/>
    </font>
    <font>
      <sz val="11"/>
      <name val="Segoe UI"/>
      <family val="2"/>
      <scheme val="minor"/>
    </font>
    <font>
      <b/>
      <sz val="9"/>
      <name val="Segoe UI"/>
      <family val="2"/>
      <scheme val="minor"/>
    </font>
    <font>
      <b/>
      <i/>
      <sz val="11"/>
      <color theme="1"/>
      <name val="Segoe UI"/>
      <family val="2"/>
      <scheme val="minor"/>
    </font>
    <font>
      <sz val="11"/>
      <name val="Trebuchet MS"/>
      <family val="2"/>
    </font>
    <font>
      <sz val="8"/>
      <name val="Segoe UI"/>
      <family val="2"/>
      <scheme val="minor"/>
    </font>
    <font>
      <sz val="11"/>
      <color theme="0"/>
      <name val="Segoe UI"/>
      <family val="2"/>
      <scheme val="minor"/>
    </font>
    <font>
      <b/>
      <sz val="14"/>
      <color theme="0"/>
      <name val="Segoe UI"/>
      <family val="2"/>
      <scheme val="minor"/>
    </font>
  </fonts>
  <fills count="7">
    <fill>
      <patternFill patternType="none"/>
    </fill>
    <fill>
      <patternFill patternType="gray125"/>
    </fill>
    <fill>
      <patternFill patternType="solid">
        <fgColor theme="4"/>
        <bgColor indexed="64"/>
      </patternFill>
    </fill>
    <fill>
      <patternFill patternType="solid">
        <fgColor theme="5"/>
        <bgColor indexed="64"/>
      </patternFill>
    </fill>
    <fill>
      <patternFill patternType="solid">
        <fgColor theme="5" tint="0.79998168889431442"/>
        <bgColor indexed="64"/>
      </patternFill>
    </fill>
    <fill>
      <patternFill patternType="solid">
        <fgColor theme="8" tint="-0.249977111117893"/>
        <bgColor indexed="64"/>
      </patternFill>
    </fill>
    <fill>
      <patternFill patternType="solid">
        <fgColor theme="6"/>
        <bgColor indexed="64"/>
      </patternFill>
    </fill>
  </fills>
  <borders count="4">
    <border>
      <left/>
      <right/>
      <top/>
      <bottom/>
      <diagonal/>
    </border>
    <border>
      <left style="thin">
        <color theme="5" tint="0.39994506668294322"/>
      </left>
      <right style="thin">
        <color theme="5" tint="0.39994506668294322"/>
      </right>
      <top/>
      <bottom/>
      <diagonal/>
    </border>
    <border>
      <left/>
      <right/>
      <top/>
      <bottom style="thin">
        <color theme="5"/>
      </bottom>
      <diagonal/>
    </border>
    <border>
      <left style="thin">
        <color theme="5" tint="0.39994506668294322"/>
      </left>
      <right style="thin">
        <color theme="5" tint="0.39994506668294322"/>
      </right>
      <top/>
      <bottom style="thin">
        <color theme="5"/>
      </bottom>
      <diagonal/>
    </border>
  </borders>
  <cellStyleXfs count="4">
    <xf numFmtId="0" fontId="0" fillId="0" borderId="0"/>
    <xf numFmtId="43" fontId="1" fillId="0" borderId="0" applyFont="0" applyFill="0" applyBorder="0" applyAlignment="0" applyProtection="0"/>
    <xf numFmtId="43" fontId="7" fillId="0" borderId="0" applyFont="0" applyFill="0" applyBorder="0" applyAlignment="0" applyProtection="0"/>
    <xf numFmtId="9" fontId="1" fillId="0" borderId="0" applyFont="0" applyFill="0" applyBorder="0" applyAlignment="0" applyProtection="0"/>
  </cellStyleXfs>
  <cellXfs count="87">
    <xf numFmtId="0" fontId="0" fillId="0" borderId="0" xfId="0"/>
    <xf numFmtId="0" fontId="4" fillId="0" borderId="0" xfId="0" applyFont="1"/>
    <xf numFmtId="0" fontId="3" fillId="0" borderId="0" xfId="0" applyFont="1"/>
    <xf numFmtId="164" fontId="0" fillId="0" borderId="0" xfId="1" applyNumberFormat="1" applyFont="1"/>
    <xf numFmtId="164" fontId="0" fillId="0" borderId="0" xfId="0" applyNumberFormat="1"/>
    <xf numFmtId="0" fontId="8" fillId="0" borderId="0" xfId="0" applyFont="1"/>
    <xf numFmtId="167" fontId="0" fillId="0" borderId="0" xfId="0" applyNumberFormat="1" applyAlignment="1">
      <alignment horizontal="center"/>
    </xf>
    <xf numFmtId="167" fontId="3" fillId="0" borderId="0" xfId="0" applyNumberFormat="1" applyFont="1" applyAlignment="1">
      <alignment horizontal="center"/>
    </xf>
    <xf numFmtId="167" fontId="8" fillId="0" borderId="0" xfId="3" applyNumberFormat="1" applyFont="1" applyAlignment="1">
      <alignment horizontal="center"/>
    </xf>
    <xf numFmtId="167" fontId="0" fillId="0" borderId="0" xfId="0" applyNumberFormat="1"/>
    <xf numFmtId="0" fontId="9" fillId="0" borderId="0" xfId="0" applyFont="1"/>
    <xf numFmtId="166" fontId="3" fillId="0" borderId="0" xfId="3" applyNumberFormat="1" applyFont="1" applyAlignment="1">
      <alignment horizontal="center"/>
    </xf>
    <xf numFmtId="166" fontId="1" fillId="0" borderId="0" xfId="3" applyNumberFormat="1" applyFont="1" applyAlignment="1">
      <alignment horizontal="center"/>
    </xf>
    <xf numFmtId="0" fontId="2" fillId="2" borderId="0" xfId="0" applyFont="1" applyFill="1"/>
    <xf numFmtId="164" fontId="2" fillId="2" borderId="0" xfId="1" applyNumberFormat="1" applyFont="1" applyFill="1"/>
    <xf numFmtId="0" fontId="5" fillId="3" borderId="0" xfId="0" applyFont="1" applyFill="1"/>
    <xf numFmtId="167" fontId="5" fillId="3" borderId="0" xfId="0" applyNumberFormat="1" applyFont="1" applyFill="1" applyAlignment="1">
      <alignment horizontal="center"/>
    </xf>
    <xf numFmtId="166" fontId="0" fillId="0" borderId="0" xfId="0" applyNumberFormat="1"/>
    <xf numFmtId="0" fontId="2" fillId="0" borderId="0" xfId="0" applyFont="1"/>
    <xf numFmtId="167" fontId="5" fillId="0" borderId="0" xfId="0" applyNumberFormat="1" applyFont="1" applyAlignment="1">
      <alignment horizontal="center"/>
    </xf>
    <xf numFmtId="0" fontId="0" fillId="0" borderId="0" xfId="0" applyAlignment="1">
      <alignment vertical="center"/>
    </xf>
    <xf numFmtId="14" fontId="2" fillId="2" borderId="0" xfId="1" applyNumberFormat="1" applyFont="1" applyFill="1" applyAlignment="1">
      <alignment horizontal="center" vertical="center"/>
    </xf>
    <xf numFmtId="167" fontId="0" fillId="0" borderId="0" xfId="0" applyNumberFormat="1" applyAlignment="1">
      <alignment horizontal="center" vertical="center"/>
    </xf>
    <xf numFmtId="167" fontId="0" fillId="0" borderId="0" xfId="0" applyNumberFormat="1" applyAlignment="1">
      <alignment vertical="center"/>
    </xf>
    <xf numFmtId="0" fontId="10" fillId="0" borderId="0" xfId="0" applyFont="1" applyAlignment="1">
      <alignment vertical="center"/>
    </xf>
    <xf numFmtId="0" fontId="4" fillId="0" borderId="0" xfId="0" applyFont="1" applyAlignment="1">
      <alignment vertical="center"/>
    </xf>
    <xf numFmtId="0" fontId="5" fillId="2" borderId="0" xfId="0" applyFont="1" applyFill="1" applyAlignment="1">
      <alignment vertical="center"/>
    </xf>
    <xf numFmtId="167" fontId="5" fillId="2" borderId="0" xfId="0" applyNumberFormat="1" applyFont="1" applyFill="1" applyAlignment="1">
      <alignment horizontal="center" vertical="center"/>
    </xf>
    <xf numFmtId="164" fontId="0" fillId="0" borderId="0" xfId="1" applyNumberFormat="1" applyFont="1" applyAlignment="1">
      <alignment horizontal="center" vertical="center"/>
    </xf>
    <xf numFmtId="164" fontId="0" fillId="0" borderId="0" xfId="1" applyNumberFormat="1" applyFont="1" applyFill="1" applyAlignment="1">
      <alignment horizontal="center" vertical="center"/>
    </xf>
    <xf numFmtId="0" fontId="5" fillId="2" borderId="0" xfId="0" applyFont="1" applyFill="1" applyAlignment="1">
      <alignment horizontal="center" vertical="center"/>
    </xf>
    <xf numFmtId="49" fontId="2" fillId="2" borderId="1" xfId="1" applyNumberFormat="1" applyFont="1" applyFill="1" applyBorder="1" applyAlignment="1">
      <alignment horizontal="center" vertical="center"/>
    </xf>
    <xf numFmtId="167" fontId="5" fillId="2" borderId="1" xfId="0" applyNumberFormat="1" applyFont="1" applyFill="1" applyBorder="1" applyAlignment="1">
      <alignment horizontal="center" vertical="center"/>
    </xf>
    <xf numFmtId="0" fontId="5" fillId="2" borderId="1" xfId="0" applyFont="1" applyFill="1" applyBorder="1" applyAlignment="1">
      <alignment horizontal="center" vertical="center"/>
    </xf>
    <xf numFmtId="0" fontId="3" fillId="0" borderId="1" xfId="0" applyFont="1" applyBorder="1" applyAlignment="1">
      <alignment vertical="center"/>
    </xf>
    <xf numFmtId="164" fontId="3" fillId="4" borderId="1" xfId="1" applyNumberFormat="1" applyFont="1" applyFill="1" applyBorder="1" applyAlignment="1">
      <alignment horizontal="center" vertical="center"/>
    </xf>
    <xf numFmtId="167" fontId="3" fillId="4" borderId="1" xfId="0" applyNumberFormat="1" applyFont="1" applyFill="1" applyBorder="1" applyAlignment="1">
      <alignment horizontal="center" vertical="center"/>
    </xf>
    <xf numFmtId="0" fontId="3" fillId="4" borderId="1" xfId="0" applyFont="1" applyFill="1" applyBorder="1" applyAlignment="1">
      <alignment vertical="center"/>
    </xf>
    <xf numFmtId="167" fontId="3" fillId="4" borderId="1" xfId="0" applyNumberFormat="1" applyFont="1" applyFill="1" applyBorder="1" applyAlignment="1">
      <alignment vertical="center"/>
    </xf>
    <xf numFmtId="0" fontId="0" fillId="0" borderId="0" xfId="0" applyAlignment="1">
      <alignment horizontal="center" vertical="center"/>
    </xf>
    <xf numFmtId="0" fontId="2" fillId="2" borderId="0" xfId="0" applyFont="1" applyFill="1" applyAlignment="1">
      <alignment horizontal="left" vertical="center" wrapText="1"/>
    </xf>
    <xf numFmtId="167" fontId="5" fillId="3" borderId="1" xfId="0" applyNumberFormat="1" applyFont="1" applyFill="1" applyBorder="1" applyAlignment="1">
      <alignment horizontal="center"/>
    </xf>
    <xf numFmtId="167" fontId="3" fillId="4" borderId="1" xfId="0" applyNumberFormat="1" applyFont="1" applyFill="1" applyBorder="1" applyAlignment="1">
      <alignment horizontal="center"/>
    </xf>
    <xf numFmtId="166" fontId="3" fillId="4" borderId="1" xfId="3" applyNumberFormat="1" applyFont="1" applyFill="1" applyBorder="1" applyAlignment="1">
      <alignment horizontal="center"/>
    </xf>
    <xf numFmtId="0" fontId="3" fillId="0" borderId="1" xfId="0" applyFont="1" applyBorder="1"/>
    <xf numFmtId="167" fontId="12" fillId="4" borderId="1" xfId="3" applyNumberFormat="1" applyFont="1" applyFill="1" applyBorder="1" applyAlignment="1">
      <alignment horizontal="center"/>
    </xf>
    <xf numFmtId="167" fontId="3" fillId="4" borderId="1" xfId="0" applyNumberFormat="1" applyFont="1" applyFill="1" applyBorder="1"/>
    <xf numFmtId="164" fontId="3" fillId="4" borderId="1" xfId="1" applyNumberFormat="1" applyFont="1" applyFill="1" applyBorder="1"/>
    <xf numFmtId="0" fontId="2" fillId="2" borderId="0" xfId="0" applyFont="1" applyFill="1" applyAlignment="1">
      <alignment vertical="center" wrapText="1"/>
    </xf>
    <xf numFmtId="0" fontId="2" fillId="3" borderId="0" xfId="0" applyFont="1" applyFill="1"/>
    <xf numFmtId="164" fontId="2" fillId="3" borderId="0" xfId="1" applyNumberFormat="1" applyFont="1" applyFill="1"/>
    <xf numFmtId="164" fontId="0" fillId="0" borderId="0" xfId="1" applyNumberFormat="1" applyFont="1" applyFill="1"/>
    <xf numFmtId="165" fontId="13" fillId="0" borderId="0" xfId="2" applyNumberFormat="1" applyFont="1" applyFill="1"/>
    <xf numFmtId="0" fontId="5" fillId="3" borderId="0" xfId="0" applyFont="1" applyFill="1" applyAlignment="1">
      <alignment wrapText="1"/>
    </xf>
    <xf numFmtId="164" fontId="0" fillId="0" borderId="0" xfId="1" applyNumberFormat="1" applyFont="1" applyAlignment="1">
      <alignment vertical="center"/>
    </xf>
    <xf numFmtId="43" fontId="0" fillId="0" borderId="0" xfId="1" applyFont="1" applyAlignment="1">
      <alignment vertical="center"/>
    </xf>
    <xf numFmtId="168" fontId="0" fillId="0" borderId="0" xfId="0" applyNumberFormat="1" applyAlignment="1">
      <alignment horizontal="center" vertical="center"/>
    </xf>
    <xf numFmtId="168" fontId="3" fillId="4" borderId="1" xfId="0" applyNumberFormat="1" applyFont="1" applyFill="1" applyBorder="1" applyAlignment="1">
      <alignment horizontal="center" vertical="center"/>
    </xf>
    <xf numFmtId="164" fontId="0" fillId="0" borderId="0" xfId="0" applyNumberFormat="1" applyAlignment="1">
      <alignment vertical="center"/>
    </xf>
    <xf numFmtId="164" fontId="3" fillId="4" borderId="1" xfId="1" applyNumberFormat="1" applyFont="1" applyFill="1" applyBorder="1" applyAlignment="1">
      <alignment vertical="center"/>
    </xf>
    <xf numFmtId="0" fontId="6" fillId="3" borderId="2" xfId="0" applyFont="1" applyFill="1" applyBorder="1" applyAlignment="1">
      <alignment vertical="center"/>
    </xf>
    <xf numFmtId="168" fontId="6" fillId="3" borderId="2" xfId="1" applyNumberFormat="1" applyFont="1" applyFill="1" applyBorder="1" applyAlignment="1">
      <alignment horizontal="center" vertical="center"/>
    </xf>
    <xf numFmtId="164" fontId="6" fillId="3" borderId="2" xfId="1" applyNumberFormat="1" applyFont="1" applyFill="1" applyBorder="1" applyAlignment="1">
      <alignment vertical="center"/>
    </xf>
    <xf numFmtId="164" fontId="6" fillId="3" borderId="3" xfId="1" applyNumberFormat="1" applyFont="1" applyFill="1" applyBorder="1" applyAlignment="1">
      <alignment vertical="center"/>
    </xf>
    <xf numFmtId="164" fontId="11" fillId="3" borderId="2" xfId="1" applyNumberFormat="1" applyFont="1" applyFill="1" applyBorder="1" applyAlignment="1">
      <alignment vertical="center"/>
    </xf>
    <xf numFmtId="0" fontId="3" fillId="4" borderId="0" xfId="0" applyFont="1" applyFill="1"/>
    <xf numFmtId="164" fontId="3" fillId="4" borderId="0" xfId="1" applyNumberFormat="1" applyFont="1" applyFill="1"/>
    <xf numFmtId="43" fontId="3" fillId="4" borderId="1" xfId="1" applyFont="1" applyFill="1" applyBorder="1" applyAlignment="1">
      <alignment vertical="center"/>
    </xf>
    <xf numFmtId="43" fontId="0" fillId="0" borderId="0" xfId="1" applyFont="1"/>
    <xf numFmtId="166" fontId="1" fillId="0" borderId="0" xfId="3" applyNumberFormat="1" applyFont="1" applyFill="1" applyAlignment="1">
      <alignment horizontal="center"/>
    </xf>
    <xf numFmtId="43" fontId="3" fillId="4" borderId="1" xfId="1" applyFont="1" applyFill="1" applyBorder="1"/>
    <xf numFmtId="164" fontId="6" fillId="3" borderId="2" xfId="1" applyNumberFormat="1" applyFont="1" applyFill="1" applyBorder="1" applyAlignment="1">
      <alignment horizontal="center" vertical="center"/>
    </xf>
    <xf numFmtId="164" fontId="6" fillId="3" borderId="3" xfId="1" applyNumberFormat="1" applyFont="1" applyFill="1" applyBorder="1" applyAlignment="1">
      <alignment horizontal="center" vertical="center"/>
    </xf>
    <xf numFmtId="164" fontId="10" fillId="0" borderId="0" xfId="1" applyNumberFormat="1" applyFont="1" applyAlignment="1">
      <alignment horizontal="center" vertical="center"/>
    </xf>
    <xf numFmtId="0" fontId="0" fillId="0" borderId="0" xfId="1" applyNumberFormat="1" applyFont="1" applyAlignment="1">
      <alignment horizontal="left"/>
    </xf>
    <xf numFmtId="14" fontId="2" fillId="2" borderId="0" xfId="1" applyNumberFormat="1" applyFont="1" applyFill="1" applyAlignment="1">
      <alignment horizontal="left" vertical="center" wrapText="1"/>
    </xf>
    <xf numFmtId="0" fontId="0" fillId="2" borderId="0" xfId="0" applyFill="1" applyAlignment="1">
      <alignment vertical="center"/>
    </xf>
    <xf numFmtId="0" fontId="3" fillId="5" borderId="0" xfId="0" applyFont="1" applyFill="1"/>
    <xf numFmtId="164" fontId="3" fillId="5" borderId="0" xfId="1" applyNumberFormat="1" applyFont="1" applyFill="1"/>
    <xf numFmtId="0" fontId="0" fillId="2" borderId="0" xfId="0" applyFill="1"/>
    <xf numFmtId="0" fontId="16" fillId="6" borderId="0" xfId="0" applyFont="1" applyFill="1"/>
    <xf numFmtId="164" fontId="15" fillId="6" borderId="0" xfId="1" applyNumberFormat="1" applyFont="1" applyFill="1"/>
    <xf numFmtId="164" fontId="2" fillId="6" borderId="1" xfId="1" applyNumberFormat="1" applyFont="1" applyFill="1" applyBorder="1"/>
    <xf numFmtId="0" fontId="5" fillId="2" borderId="0" xfId="0" applyFont="1" applyFill="1"/>
    <xf numFmtId="167" fontId="5" fillId="2" borderId="0" xfId="0" applyNumberFormat="1" applyFont="1" applyFill="1" applyAlignment="1">
      <alignment horizontal="center"/>
    </xf>
    <xf numFmtId="167" fontId="5" fillId="2" borderId="1" xfId="0" applyNumberFormat="1" applyFont="1" applyFill="1" applyBorder="1" applyAlignment="1">
      <alignment horizontal="center"/>
    </xf>
    <xf numFmtId="167" fontId="0" fillId="0" borderId="0" xfId="0" applyNumberFormat="1" applyFill="1" applyAlignment="1">
      <alignment horizontal="center"/>
    </xf>
  </cellXfs>
  <cellStyles count="4">
    <cellStyle name="Comma" xfId="2" xr:uid="{00000000-0005-0000-0000-000000000000}"/>
    <cellStyle name="Normal" xfId="0" builtinId="0"/>
    <cellStyle name="Porcentagem" xfId="3" builtinId="5"/>
    <cellStyle name="Vírgula"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hyperlink" Target="#'Dados Operacionais'!A1"/><Relationship Id="rId3" Type="http://schemas.openxmlformats.org/officeDocument/2006/relationships/hyperlink" Target="#'Balance Sheet'!A1"/><Relationship Id="rId7" Type="http://schemas.openxmlformats.org/officeDocument/2006/relationships/hyperlink" Target="#DRE!A1"/><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Balan&#231;o Patrimonial'!A1"/><Relationship Id="rId5" Type="http://schemas.openxmlformats.org/officeDocument/2006/relationships/hyperlink" Target="#'Operacional Data'!A1"/><Relationship Id="rId4" Type="http://schemas.openxmlformats.org/officeDocument/2006/relationships/hyperlink" Target="#'Income Statement'!A1"/></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hyperlink" Target="#DRE!A1"/><Relationship Id="rId2" Type="http://schemas.openxmlformats.org/officeDocument/2006/relationships/hyperlink" Target="#'Capa|Cover'!A1"/><Relationship Id="rId1" Type="http://schemas.openxmlformats.org/officeDocument/2006/relationships/image" Target="../media/image3.png"/><Relationship Id="rId6" Type="http://schemas.openxmlformats.org/officeDocument/2006/relationships/hyperlink" Target="#'Balan&#231;o Patrimonial'!A1"/><Relationship Id="rId5" Type="http://schemas.openxmlformats.org/officeDocument/2006/relationships/hyperlink" Target="#'Dados Operacionais'!A1"/><Relationship Id="rId4" Type="http://schemas.openxmlformats.org/officeDocument/2006/relationships/image" Target="../media/image5.sv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hyperlink" Target="#DRE!A1"/><Relationship Id="rId2" Type="http://schemas.openxmlformats.org/officeDocument/2006/relationships/hyperlink" Target="#'Capa|Cover'!A1"/><Relationship Id="rId1" Type="http://schemas.openxmlformats.org/officeDocument/2006/relationships/image" Target="../media/image3.png"/><Relationship Id="rId6" Type="http://schemas.openxmlformats.org/officeDocument/2006/relationships/hyperlink" Target="#'Balan&#231;o Patrimonial'!A1"/><Relationship Id="rId5" Type="http://schemas.openxmlformats.org/officeDocument/2006/relationships/hyperlink" Target="#'Dados Operacionais'!A1"/><Relationship Id="rId4" Type="http://schemas.openxmlformats.org/officeDocument/2006/relationships/image" Target="../media/image5.sv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hyperlink" Target="#DRE!A1"/><Relationship Id="rId2" Type="http://schemas.openxmlformats.org/officeDocument/2006/relationships/hyperlink" Target="#'Capa|Cover'!A1"/><Relationship Id="rId1" Type="http://schemas.openxmlformats.org/officeDocument/2006/relationships/image" Target="../media/image6.png"/><Relationship Id="rId6" Type="http://schemas.openxmlformats.org/officeDocument/2006/relationships/hyperlink" Target="#'Balan&#231;o Patrimonial'!A1"/><Relationship Id="rId5" Type="http://schemas.openxmlformats.org/officeDocument/2006/relationships/hyperlink" Target="#'Dados Operacionais'!A1"/><Relationship Id="rId4" Type="http://schemas.openxmlformats.org/officeDocument/2006/relationships/image" Target="../media/image5.sv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hyperlink" Target="#'Income Statement'!A1"/><Relationship Id="rId2" Type="http://schemas.openxmlformats.org/officeDocument/2006/relationships/hyperlink" Target="#'Capa|Cover'!A1"/><Relationship Id="rId1" Type="http://schemas.openxmlformats.org/officeDocument/2006/relationships/image" Target="../media/image3.png"/><Relationship Id="rId6" Type="http://schemas.openxmlformats.org/officeDocument/2006/relationships/hyperlink" Target="#'Balance Sheet'!A1"/><Relationship Id="rId5" Type="http://schemas.openxmlformats.org/officeDocument/2006/relationships/hyperlink" Target="#'Operacional Data'!A1"/><Relationship Id="rId4" Type="http://schemas.openxmlformats.org/officeDocument/2006/relationships/image" Target="../media/image5.svg"/></Relationships>
</file>

<file path=xl/drawings/_rels/drawing6.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hyperlink" Target="#'Income Statement'!A1"/><Relationship Id="rId2" Type="http://schemas.openxmlformats.org/officeDocument/2006/relationships/hyperlink" Target="#'Capa|Cover'!A1"/><Relationship Id="rId1" Type="http://schemas.openxmlformats.org/officeDocument/2006/relationships/image" Target="../media/image3.png"/><Relationship Id="rId6" Type="http://schemas.openxmlformats.org/officeDocument/2006/relationships/hyperlink" Target="#'Balance Sheet'!A1"/><Relationship Id="rId5" Type="http://schemas.openxmlformats.org/officeDocument/2006/relationships/hyperlink" Target="#'Operacional Data'!A1"/><Relationship Id="rId4" Type="http://schemas.openxmlformats.org/officeDocument/2006/relationships/image" Target="../media/image5.svg"/></Relationships>
</file>

<file path=xl/drawings/_rels/drawing7.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hyperlink" Target="#'Income Statement'!A1"/><Relationship Id="rId2" Type="http://schemas.openxmlformats.org/officeDocument/2006/relationships/hyperlink" Target="#'Capa|Cover'!A1"/><Relationship Id="rId1" Type="http://schemas.openxmlformats.org/officeDocument/2006/relationships/image" Target="../media/image6.png"/><Relationship Id="rId6" Type="http://schemas.openxmlformats.org/officeDocument/2006/relationships/hyperlink" Target="#'Balance Sheet'!A1"/><Relationship Id="rId5" Type="http://schemas.openxmlformats.org/officeDocument/2006/relationships/hyperlink" Target="#'Operacional Data'!A1"/><Relationship Id="rId4" Type="http://schemas.openxmlformats.org/officeDocument/2006/relationships/image" Target="../media/image5.svg"/></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19</xdr:col>
      <xdr:colOff>0</xdr:colOff>
      <xdr:row>35</xdr:row>
      <xdr:rowOff>0</xdr:rowOff>
    </xdr:to>
    <xdr:pic>
      <xdr:nvPicPr>
        <xdr:cNvPr id="4" name="Imagem 3">
          <a:extLst>
            <a:ext uri="{FF2B5EF4-FFF2-40B4-BE49-F238E27FC236}">
              <a16:creationId xmlns:a16="http://schemas.microsoft.com/office/drawing/2014/main" id="{DBC45FFF-896A-D763-ABF8-AD61CEA54C1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987618" cy="7451912"/>
        </a:xfrm>
        <a:prstGeom prst="rect">
          <a:avLst/>
        </a:prstGeom>
      </xdr:spPr>
    </xdr:pic>
    <xdr:clientData/>
  </xdr:twoCellAnchor>
  <xdr:twoCellAnchor editAs="absolute">
    <xdr:from>
      <xdr:col>16</xdr:col>
      <xdr:colOff>381001</xdr:colOff>
      <xdr:row>30</xdr:row>
      <xdr:rowOff>62235</xdr:rowOff>
    </xdr:from>
    <xdr:to>
      <xdr:col>18</xdr:col>
      <xdr:colOff>134164</xdr:colOff>
      <xdr:row>32</xdr:row>
      <xdr:rowOff>152959</xdr:rowOff>
    </xdr:to>
    <xdr:pic>
      <xdr:nvPicPr>
        <xdr:cNvPr id="5" name="Imagem 4">
          <a:extLst>
            <a:ext uri="{FF2B5EF4-FFF2-40B4-BE49-F238E27FC236}">
              <a16:creationId xmlns:a16="http://schemas.microsoft.com/office/drawing/2014/main" id="{A1F1B254-3231-4D3E-BF07-D39FDB3ADC9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317942" y="6449588"/>
          <a:ext cx="1120281" cy="516547"/>
        </a:xfrm>
        <a:prstGeom prst="rect">
          <a:avLst/>
        </a:prstGeom>
      </xdr:spPr>
    </xdr:pic>
    <xdr:clientData/>
  </xdr:twoCellAnchor>
  <xdr:twoCellAnchor>
    <xdr:from>
      <xdr:col>3</xdr:col>
      <xdr:colOff>205066</xdr:colOff>
      <xdr:row>12</xdr:row>
      <xdr:rowOff>47624</xdr:rowOff>
    </xdr:from>
    <xdr:to>
      <xdr:col>6</xdr:col>
      <xdr:colOff>134389</xdr:colOff>
      <xdr:row>14</xdr:row>
      <xdr:rowOff>209549</xdr:rowOff>
    </xdr:to>
    <xdr:sp macro="" textlink="">
      <xdr:nvSpPr>
        <xdr:cNvPr id="13" name="Retângulo: Cantos Arredondados 12">
          <a:hlinkClick xmlns:r="http://schemas.openxmlformats.org/officeDocument/2006/relationships" r:id="rId3" tooltip="Balance Sheet"/>
          <a:extLst>
            <a:ext uri="{FF2B5EF4-FFF2-40B4-BE49-F238E27FC236}">
              <a16:creationId xmlns:a16="http://schemas.microsoft.com/office/drawing/2014/main" id="{69C90A68-477D-4347-869D-9F74FF71D70C}"/>
            </a:ext>
          </a:extLst>
        </xdr:cNvPr>
        <xdr:cNvSpPr/>
      </xdr:nvSpPr>
      <xdr:spPr>
        <a:xfrm>
          <a:off x="2255742" y="2602565"/>
          <a:ext cx="1980000" cy="587749"/>
        </a:xfrm>
        <a:prstGeom prst="roundRect">
          <a:avLst/>
        </a:prstGeom>
        <a:solidFill>
          <a:schemeClr val="accent2"/>
        </a:solidFill>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r>
            <a:rPr lang="pt-BR" sz="1400" b="1">
              <a:effectLst>
                <a:outerShdw blurRad="50800" dist="38100" dir="2700000" algn="tl" rotWithShape="0">
                  <a:prstClr val="black">
                    <a:alpha val="40000"/>
                  </a:prstClr>
                </a:outerShdw>
              </a:effectLst>
            </a:rPr>
            <a:t>Balance Sheet</a:t>
          </a:r>
        </a:p>
      </xdr:txBody>
    </xdr:sp>
    <xdr:clientData/>
  </xdr:twoCellAnchor>
  <xdr:twoCellAnchor>
    <xdr:from>
      <xdr:col>3</xdr:col>
      <xdr:colOff>205066</xdr:colOff>
      <xdr:row>15</xdr:row>
      <xdr:rowOff>152399</xdr:rowOff>
    </xdr:from>
    <xdr:to>
      <xdr:col>6</xdr:col>
      <xdr:colOff>134389</xdr:colOff>
      <xdr:row>18</xdr:row>
      <xdr:rowOff>104774</xdr:rowOff>
    </xdr:to>
    <xdr:sp macro="" textlink="">
      <xdr:nvSpPr>
        <xdr:cNvPr id="14" name="Retângulo: Cantos Arredondados 13">
          <a:hlinkClick xmlns:r="http://schemas.openxmlformats.org/officeDocument/2006/relationships" r:id="rId4" tooltip="Income Statement"/>
          <a:extLst>
            <a:ext uri="{FF2B5EF4-FFF2-40B4-BE49-F238E27FC236}">
              <a16:creationId xmlns:a16="http://schemas.microsoft.com/office/drawing/2014/main" id="{42574CFF-551E-4632-B39B-607A86F77554}"/>
            </a:ext>
          </a:extLst>
        </xdr:cNvPr>
        <xdr:cNvSpPr/>
      </xdr:nvSpPr>
      <xdr:spPr>
        <a:xfrm>
          <a:off x="2255742" y="3346075"/>
          <a:ext cx="1980000" cy="591111"/>
        </a:xfrm>
        <a:prstGeom prst="roundRect">
          <a:avLst/>
        </a:prstGeom>
        <a:solidFill>
          <a:schemeClr val="accent2"/>
        </a:solidFill>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r>
            <a:rPr lang="pt-BR" sz="1400" b="1">
              <a:effectLst>
                <a:outerShdw blurRad="50800" dist="38100" dir="2700000" algn="tl" rotWithShape="0">
                  <a:prstClr val="black">
                    <a:alpha val="40000"/>
                  </a:prstClr>
                </a:outerShdw>
              </a:effectLst>
            </a:rPr>
            <a:t>Income</a:t>
          </a:r>
          <a:r>
            <a:rPr lang="pt-BR" sz="1400" b="1" baseline="0">
              <a:effectLst>
                <a:outerShdw blurRad="50800" dist="38100" dir="2700000" algn="tl" rotWithShape="0">
                  <a:prstClr val="black">
                    <a:alpha val="40000"/>
                  </a:prstClr>
                </a:outerShdw>
              </a:effectLst>
            </a:rPr>
            <a:t> Statement</a:t>
          </a:r>
          <a:endParaRPr lang="pt-BR" sz="1400" b="1">
            <a:effectLst>
              <a:outerShdw blurRad="50800" dist="38100" dir="2700000" algn="tl" rotWithShape="0">
                <a:prstClr val="black">
                  <a:alpha val="40000"/>
                </a:prstClr>
              </a:outerShdw>
            </a:effectLst>
          </a:endParaRPr>
        </a:p>
      </xdr:txBody>
    </xdr:sp>
    <xdr:clientData/>
  </xdr:twoCellAnchor>
  <xdr:twoCellAnchor>
    <xdr:from>
      <xdr:col>3</xdr:col>
      <xdr:colOff>205066</xdr:colOff>
      <xdr:row>8</xdr:row>
      <xdr:rowOff>152399</xdr:rowOff>
    </xdr:from>
    <xdr:to>
      <xdr:col>6</xdr:col>
      <xdr:colOff>134389</xdr:colOff>
      <xdr:row>11</xdr:row>
      <xdr:rowOff>104774</xdr:rowOff>
    </xdr:to>
    <xdr:sp macro="" textlink="">
      <xdr:nvSpPr>
        <xdr:cNvPr id="15" name="Retângulo: Cantos Arredondados 14">
          <a:hlinkClick xmlns:r="http://schemas.openxmlformats.org/officeDocument/2006/relationships" r:id="rId5" tooltip="Operating Data"/>
          <a:extLst>
            <a:ext uri="{FF2B5EF4-FFF2-40B4-BE49-F238E27FC236}">
              <a16:creationId xmlns:a16="http://schemas.microsoft.com/office/drawing/2014/main" id="{A83E2248-8E14-473C-9B36-3DF5322036B4}"/>
            </a:ext>
          </a:extLst>
        </xdr:cNvPr>
        <xdr:cNvSpPr/>
      </xdr:nvSpPr>
      <xdr:spPr>
        <a:xfrm>
          <a:off x="2255742" y="1855693"/>
          <a:ext cx="1980000" cy="591110"/>
        </a:xfrm>
        <a:prstGeom prst="roundRect">
          <a:avLst/>
        </a:prstGeom>
        <a:solidFill>
          <a:schemeClr val="accent2"/>
        </a:solidFill>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r>
            <a:rPr lang="pt-BR" sz="1400" b="1">
              <a:effectLst>
                <a:outerShdw blurRad="50800" dist="38100" dir="2700000" algn="tl" rotWithShape="0">
                  <a:prstClr val="black">
                    <a:alpha val="40000"/>
                  </a:prstClr>
                </a:outerShdw>
              </a:effectLst>
            </a:rPr>
            <a:t>Operating Data</a:t>
          </a:r>
        </a:p>
      </xdr:txBody>
    </xdr:sp>
    <xdr:clientData/>
  </xdr:twoCellAnchor>
  <xdr:twoCellAnchor>
    <xdr:from>
      <xdr:col>0</xdr:col>
      <xdr:colOff>130549</xdr:colOff>
      <xdr:row>12</xdr:row>
      <xdr:rowOff>47624</xdr:rowOff>
    </xdr:from>
    <xdr:to>
      <xdr:col>3</xdr:col>
      <xdr:colOff>59873</xdr:colOff>
      <xdr:row>14</xdr:row>
      <xdr:rowOff>209549</xdr:rowOff>
    </xdr:to>
    <xdr:sp macro="" textlink="">
      <xdr:nvSpPr>
        <xdr:cNvPr id="20" name="Retângulo: Cantos Arredondados 19">
          <a:hlinkClick xmlns:r="http://schemas.openxmlformats.org/officeDocument/2006/relationships" r:id="rId6" tooltip="Balanço Patrimonial"/>
          <a:extLst>
            <a:ext uri="{FF2B5EF4-FFF2-40B4-BE49-F238E27FC236}">
              <a16:creationId xmlns:a16="http://schemas.microsoft.com/office/drawing/2014/main" id="{B67DBA71-F059-480D-AAEF-838C3A3EAD8C}"/>
            </a:ext>
          </a:extLst>
        </xdr:cNvPr>
        <xdr:cNvSpPr/>
      </xdr:nvSpPr>
      <xdr:spPr>
        <a:xfrm>
          <a:off x="130549" y="2602565"/>
          <a:ext cx="1980000" cy="58774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pt-BR" sz="1400" b="1">
              <a:effectLst>
                <a:outerShdw blurRad="50800" dist="38100" dir="2700000" algn="tl" rotWithShape="0">
                  <a:prstClr val="black">
                    <a:alpha val="40000"/>
                  </a:prstClr>
                </a:outerShdw>
              </a:effectLst>
            </a:rPr>
            <a:t>Balanço Patrimonial</a:t>
          </a:r>
        </a:p>
      </xdr:txBody>
    </xdr:sp>
    <xdr:clientData/>
  </xdr:twoCellAnchor>
  <xdr:twoCellAnchor>
    <xdr:from>
      <xdr:col>0</xdr:col>
      <xdr:colOff>130549</xdr:colOff>
      <xdr:row>15</xdr:row>
      <xdr:rowOff>152399</xdr:rowOff>
    </xdr:from>
    <xdr:to>
      <xdr:col>3</xdr:col>
      <xdr:colOff>59873</xdr:colOff>
      <xdr:row>18</xdr:row>
      <xdr:rowOff>104774</xdr:rowOff>
    </xdr:to>
    <xdr:sp macro="" textlink="">
      <xdr:nvSpPr>
        <xdr:cNvPr id="21" name="Retângulo: Cantos Arredondados 20">
          <a:hlinkClick xmlns:r="http://schemas.openxmlformats.org/officeDocument/2006/relationships" r:id="rId7" tooltip="DRE"/>
          <a:extLst>
            <a:ext uri="{FF2B5EF4-FFF2-40B4-BE49-F238E27FC236}">
              <a16:creationId xmlns:a16="http://schemas.microsoft.com/office/drawing/2014/main" id="{8F8A4525-0FF0-41A0-A3A7-2B9C0D60DADB}"/>
            </a:ext>
          </a:extLst>
        </xdr:cNvPr>
        <xdr:cNvSpPr/>
      </xdr:nvSpPr>
      <xdr:spPr>
        <a:xfrm>
          <a:off x="130549" y="3346075"/>
          <a:ext cx="1980000" cy="59111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pt-BR" sz="1400" b="1">
              <a:effectLst>
                <a:outerShdw blurRad="50800" dist="38100" dir="2700000" algn="tl" rotWithShape="0">
                  <a:prstClr val="black">
                    <a:alpha val="40000"/>
                  </a:prstClr>
                </a:outerShdw>
              </a:effectLst>
            </a:rPr>
            <a:t>DRE</a:t>
          </a:r>
        </a:p>
      </xdr:txBody>
    </xdr:sp>
    <xdr:clientData/>
  </xdr:twoCellAnchor>
  <xdr:twoCellAnchor>
    <xdr:from>
      <xdr:col>0</xdr:col>
      <xdr:colOff>130549</xdr:colOff>
      <xdr:row>8</xdr:row>
      <xdr:rowOff>152399</xdr:rowOff>
    </xdr:from>
    <xdr:to>
      <xdr:col>3</xdr:col>
      <xdr:colOff>59873</xdr:colOff>
      <xdr:row>11</xdr:row>
      <xdr:rowOff>104774</xdr:rowOff>
    </xdr:to>
    <xdr:sp macro="" textlink="">
      <xdr:nvSpPr>
        <xdr:cNvPr id="22" name="Retângulo: Cantos Arredondados 21">
          <a:hlinkClick xmlns:r="http://schemas.openxmlformats.org/officeDocument/2006/relationships" r:id="rId8" tooltip="Dados Operacionais"/>
          <a:extLst>
            <a:ext uri="{FF2B5EF4-FFF2-40B4-BE49-F238E27FC236}">
              <a16:creationId xmlns:a16="http://schemas.microsoft.com/office/drawing/2014/main" id="{28F9BC25-86A6-43F9-8A88-9F5F17A88558}"/>
            </a:ext>
          </a:extLst>
        </xdr:cNvPr>
        <xdr:cNvSpPr/>
      </xdr:nvSpPr>
      <xdr:spPr>
        <a:xfrm>
          <a:off x="130549" y="1855693"/>
          <a:ext cx="1980000" cy="59111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pt-BR" sz="1400" b="1">
              <a:effectLst>
                <a:outerShdw blurRad="50800" dist="38100" dir="2700000" algn="tl" rotWithShape="0">
                  <a:prstClr val="black">
                    <a:alpha val="40000"/>
                  </a:prstClr>
                </a:outerShdw>
              </a:effectLst>
            </a:rPr>
            <a:t>Dados Operacionais</a:t>
          </a:r>
        </a:p>
      </xdr:txBody>
    </xdr:sp>
    <xdr:clientData/>
  </xdr:twoCellAnchor>
  <xdr:oneCellAnchor>
    <xdr:from>
      <xdr:col>0</xdr:col>
      <xdr:colOff>8164</xdr:colOff>
      <xdr:row>33</xdr:row>
      <xdr:rowOff>156208</xdr:rowOff>
    </xdr:from>
    <xdr:ext cx="3216778" cy="262892"/>
    <xdr:sp macro="" textlink="">
      <xdr:nvSpPr>
        <xdr:cNvPr id="23" name="CaixaDeTexto 22">
          <a:extLst>
            <a:ext uri="{FF2B5EF4-FFF2-40B4-BE49-F238E27FC236}">
              <a16:creationId xmlns:a16="http://schemas.microsoft.com/office/drawing/2014/main" id="{6E7E69A3-1465-4F66-A67D-E15BAF99D2A4}"/>
            </a:ext>
          </a:extLst>
        </xdr:cNvPr>
        <xdr:cNvSpPr txBox="1"/>
      </xdr:nvSpPr>
      <xdr:spPr>
        <a:xfrm>
          <a:off x="8164" y="7182296"/>
          <a:ext cx="3216778" cy="2628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pt-BR" sz="1000">
              <a:solidFill>
                <a:schemeClr val="tx1"/>
              </a:solidFill>
            </a:rPr>
            <a:t>Atualizado em 12/11/2025</a:t>
          </a:r>
          <a:r>
            <a:rPr lang="pt-BR" sz="1000" baseline="0">
              <a:solidFill>
                <a:schemeClr val="tx1"/>
              </a:solidFill>
            </a:rPr>
            <a:t> | </a:t>
          </a:r>
          <a:r>
            <a:rPr lang="pt-BR" sz="1000">
              <a:solidFill>
                <a:schemeClr val="tx1"/>
              </a:solidFill>
            </a:rPr>
            <a:t>Updated on 11/12/2025</a:t>
          </a:r>
        </a:p>
      </xdr:txBody>
    </xdr:sp>
    <xdr:clientData/>
  </xdr:oneCellAnchor>
  <xdr:twoCellAnchor editAs="absolute">
    <xdr:from>
      <xdr:col>0</xdr:col>
      <xdr:colOff>507627</xdr:colOff>
      <xdr:row>22</xdr:row>
      <xdr:rowOff>119852</xdr:rowOff>
    </xdr:from>
    <xdr:to>
      <xdr:col>5</xdr:col>
      <xdr:colOff>469527</xdr:colOff>
      <xdr:row>29</xdr:row>
      <xdr:rowOff>11206</xdr:rowOff>
    </xdr:to>
    <xdr:sp macro="" textlink="">
      <xdr:nvSpPr>
        <xdr:cNvPr id="24" name="MARCELLO DUBEUX | DIOGO BARRAL | DIEGO WANDERLEY | ALAN AQUINO">
          <a:extLst>
            <a:ext uri="{FF2B5EF4-FFF2-40B4-BE49-F238E27FC236}">
              <a16:creationId xmlns:a16="http://schemas.microsoft.com/office/drawing/2014/main" id="{49DB1450-F23E-4C08-98AD-4D6E18E88416}"/>
            </a:ext>
          </a:extLst>
        </xdr:cNvPr>
        <xdr:cNvSpPr txBox="1"/>
      </xdr:nvSpPr>
      <xdr:spPr>
        <a:xfrm>
          <a:off x="507627" y="4803911"/>
          <a:ext cx="3379694" cy="1381736"/>
        </a:xfrm>
        <a:prstGeom prst="rect">
          <a:avLst/>
        </a:prstGeom>
        <a:ln w="12700">
          <a:miter lim="400000"/>
        </a:ln>
        <a:extLst>
          <a:ext uri="{C572A759-6A51-4108-AA02-DFA0A04FC94B}">
            <ma14:wrappingTextBoxFlag xmlns:lc="http://schemas.openxmlformats.org/drawingml/2006/lockedCanvas" xmlns="" xmlns:m="http://schemas.openxmlformats.org/officeDocument/2006/math" xmlns:a14="http://schemas.microsoft.com/office/drawing/2010/main" xmlns:ma14="http://schemas.microsoft.com/office/mac/drawingml/2011/main" xmlns:p="http://schemas.openxmlformats.org/presentationml/2006/main" xmlns:r="http://schemas.openxmlformats.org/officeDocument/2006/relationships" val="1"/>
          </a:ext>
        </a:extLst>
      </xdr:spPr>
      <xdr:txBody>
        <a:bodyPr wrap="square" lIns="12700" tIns="12700" rIns="12700" bIns="12700" anchor="ctr">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ctr" defTabSz="2438338"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5E5E5E"/>
              </a:solidFill>
              <a:effectLst/>
              <a:uFillTx/>
              <a:latin typeface="+mn-lt"/>
              <a:ea typeface="+mn-ea"/>
              <a:cs typeface="+mn-cs"/>
              <a:sym typeface="Helvetica Neue"/>
            </a:defRPr>
          </a:lvl1pPr>
          <a:lvl2pPr marL="0" marR="0" indent="457200" algn="ctr" defTabSz="2438338"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5E5E5E"/>
              </a:solidFill>
              <a:effectLst/>
              <a:uFillTx/>
              <a:latin typeface="+mn-lt"/>
              <a:ea typeface="+mn-ea"/>
              <a:cs typeface="+mn-cs"/>
              <a:sym typeface="Helvetica Neue"/>
            </a:defRPr>
          </a:lvl2pPr>
          <a:lvl3pPr marL="0" marR="0" indent="914400" algn="ctr" defTabSz="2438338"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5E5E5E"/>
              </a:solidFill>
              <a:effectLst/>
              <a:uFillTx/>
              <a:latin typeface="+mn-lt"/>
              <a:ea typeface="+mn-ea"/>
              <a:cs typeface="+mn-cs"/>
              <a:sym typeface="Helvetica Neue"/>
            </a:defRPr>
          </a:lvl3pPr>
          <a:lvl4pPr marL="0" marR="0" indent="1371600" algn="ctr" defTabSz="2438338"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5E5E5E"/>
              </a:solidFill>
              <a:effectLst/>
              <a:uFillTx/>
              <a:latin typeface="+mn-lt"/>
              <a:ea typeface="+mn-ea"/>
              <a:cs typeface="+mn-cs"/>
              <a:sym typeface="Helvetica Neue"/>
            </a:defRPr>
          </a:lvl4pPr>
          <a:lvl5pPr marL="0" marR="0" indent="1828800" algn="ctr" defTabSz="2438338"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5E5E5E"/>
              </a:solidFill>
              <a:effectLst/>
              <a:uFillTx/>
              <a:latin typeface="+mn-lt"/>
              <a:ea typeface="+mn-ea"/>
              <a:cs typeface="+mn-cs"/>
              <a:sym typeface="Helvetica Neue"/>
            </a:defRPr>
          </a:lvl5pPr>
          <a:lvl6pPr marL="0" marR="0" indent="2286000" algn="ctr" defTabSz="2438338"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5E5E5E"/>
              </a:solidFill>
              <a:effectLst/>
              <a:uFillTx/>
              <a:latin typeface="+mn-lt"/>
              <a:ea typeface="+mn-ea"/>
              <a:cs typeface="+mn-cs"/>
              <a:sym typeface="Helvetica Neue"/>
            </a:defRPr>
          </a:lvl6pPr>
          <a:lvl7pPr marL="0" marR="0" indent="2743200" algn="ctr" defTabSz="2438338"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5E5E5E"/>
              </a:solidFill>
              <a:effectLst/>
              <a:uFillTx/>
              <a:latin typeface="+mn-lt"/>
              <a:ea typeface="+mn-ea"/>
              <a:cs typeface="+mn-cs"/>
              <a:sym typeface="Helvetica Neue"/>
            </a:defRPr>
          </a:lvl7pPr>
          <a:lvl8pPr marL="0" marR="0" indent="3200400" algn="ctr" defTabSz="2438338"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5E5E5E"/>
              </a:solidFill>
              <a:effectLst/>
              <a:uFillTx/>
              <a:latin typeface="+mn-lt"/>
              <a:ea typeface="+mn-ea"/>
              <a:cs typeface="+mn-cs"/>
              <a:sym typeface="Helvetica Neue"/>
            </a:defRPr>
          </a:lvl8pPr>
          <a:lvl9pPr marL="0" marR="0" indent="3657600" algn="ctr" defTabSz="2438338"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5E5E5E"/>
              </a:solidFill>
              <a:effectLst/>
              <a:uFillTx/>
              <a:latin typeface="+mn-lt"/>
              <a:ea typeface="+mn-ea"/>
              <a:cs typeface="+mn-cs"/>
              <a:sym typeface="Helvetica Neue"/>
            </a:defRPr>
          </a:lvl9pPr>
        </a:lstStyle>
        <a:p>
          <a:pPr defTabSz="2008936">
            <a:lnSpc>
              <a:spcPct val="150000"/>
            </a:lnSpc>
            <a:defRPr sz="2500">
              <a:solidFill>
                <a:srgbClr val="FFFFFF"/>
              </a:solidFill>
              <a:latin typeface="Avenir Light"/>
              <a:ea typeface="Avenir Light"/>
              <a:cs typeface="Avenir Light"/>
              <a:sym typeface="Avenir Light"/>
            </a:defRPr>
          </a:pPr>
          <a:r>
            <a:rPr lang="pt-BR" sz="1200">
              <a:solidFill>
                <a:schemeClr val="tx1"/>
              </a:solidFill>
              <a:latin typeface="+mn-lt"/>
            </a:rPr>
            <a:t>Fone</a:t>
          </a:r>
          <a:r>
            <a:rPr lang="pt-BR" sz="1200" baseline="0">
              <a:solidFill>
                <a:schemeClr val="tx1"/>
              </a:solidFill>
              <a:latin typeface="+mn-lt"/>
            </a:rPr>
            <a:t> | </a:t>
          </a:r>
          <a:r>
            <a:rPr lang="pt-BR" sz="1200">
              <a:solidFill>
                <a:schemeClr val="tx1"/>
              </a:solidFill>
              <a:latin typeface="+mn-lt"/>
            </a:rPr>
            <a:t>Phone: + 55 (81) 3087 8000 </a:t>
          </a:r>
        </a:p>
        <a:p>
          <a:pPr defTabSz="2008936">
            <a:lnSpc>
              <a:spcPct val="150000"/>
            </a:lnSpc>
            <a:defRPr sz="2500">
              <a:solidFill>
                <a:srgbClr val="FFFFFF"/>
              </a:solidFill>
              <a:latin typeface="Avenir Light"/>
              <a:ea typeface="Avenir Light"/>
              <a:cs typeface="Avenir Light"/>
              <a:sym typeface="Avenir Light"/>
            </a:defRPr>
          </a:pPr>
          <a:r>
            <a:rPr lang="pt-BR" sz="1200">
              <a:solidFill>
                <a:schemeClr val="tx1"/>
              </a:solidFill>
              <a:latin typeface="+mn-lt"/>
            </a:rPr>
            <a:t>website: </a:t>
          </a:r>
          <a:r>
            <a:rPr lang="fr-FR" sz="1200">
              <a:solidFill>
                <a:schemeClr val="tx1"/>
              </a:solidFill>
              <a:latin typeface="+mn-lt"/>
            </a:rPr>
            <a:t>https://ri.mouradubeux.com.br  </a:t>
          </a:r>
        </a:p>
        <a:p>
          <a:pPr defTabSz="2008936">
            <a:lnSpc>
              <a:spcPct val="150000"/>
            </a:lnSpc>
            <a:defRPr sz="2500">
              <a:solidFill>
                <a:srgbClr val="FFFFFF"/>
              </a:solidFill>
              <a:latin typeface="Avenir Light"/>
              <a:ea typeface="Avenir Light"/>
              <a:cs typeface="Avenir Light"/>
              <a:sym typeface="Avenir Light"/>
            </a:defRPr>
          </a:pPr>
          <a:r>
            <a:rPr lang="fr-FR" sz="1200">
              <a:solidFill>
                <a:schemeClr val="tx1"/>
              </a:solidFill>
              <a:latin typeface="+mn-lt"/>
            </a:rPr>
            <a:t>Email: ri@mouradubeux.com.br</a:t>
          </a:r>
        </a:p>
        <a:p>
          <a:pPr defTabSz="2008936">
            <a:lnSpc>
              <a:spcPct val="150000"/>
            </a:lnSpc>
            <a:defRPr sz="2500">
              <a:solidFill>
                <a:srgbClr val="FFFFFF"/>
              </a:solidFill>
              <a:latin typeface="Avenir Light"/>
              <a:ea typeface="Avenir Light"/>
              <a:cs typeface="Avenir Light"/>
              <a:sym typeface="Avenir Light"/>
            </a:defRPr>
          </a:pPr>
          <a:r>
            <a:rPr lang="fr-FR" sz="1200">
              <a:solidFill>
                <a:schemeClr val="tx1"/>
              </a:solidFill>
              <a:latin typeface="+mn-lt"/>
            </a:rPr>
            <a:t>X: @rimouradubeux</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87923</xdr:colOff>
      <xdr:row>0</xdr:row>
      <xdr:rowOff>29308</xdr:rowOff>
    </xdr:from>
    <xdr:to>
      <xdr:col>1</xdr:col>
      <xdr:colOff>1372547</xdr:colOff>
      <xdr:row>1</xdr:row>
      <xdr:rowOff>14654</xdr:rowOff>
    </xdr:to>
    <xdr:pic>
      <xdr:nvPicPr>
        <xdr:cNvPr id="4" name="Imagem 3">
          <a:extLst>
            <a:ext uri="{FF2B5EF4-FFF2-40B4-BE49-F238E27FC236}">
              <a16:creationId xmlns:a16="http://schemas.microsoft.com/office/drawing/2014/main" id="{AB45B544-7581-40E8-8381-F1B79D28CE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0808" y="29308"/>
          <a:ext cx="1284624" cy="908538"/>
        </a:xfrm>
        <a:prstGeom prst="rect">
          <a:avLst/>
        </a:prstGeom>
      </xdr:spPr>
    </xdr:pic>
    <xdr:clientData/>
  </xdr:twoCellAnchor>
  <xdr:twoCellAnchor editAs="absolute">
    <xdr:from>
      <xdr:col>1</xdr:col>
      <xdr:colOff>1619249</xdr:colOff>
      <xdr:row>0</xdr:row>
      <xdr:rowOff>122465</xdr:rowOff>
    </xdr:from>
    <xdr:to>
      <xdr:col>1</xdr:col>
      <xdr:colOff>2303249</xdr:colOff>
      <xdr:row>0</xdr:row>
      <xdr:rowOff>806465</xdr:rowOff>
    </xdr:to>
    <xdr:pic>
      <xdr:nvPicPr>
        <xdr:cNvPr id="6" name="Gráfico 5" descr="Início com preenchimento sólido">
          <a:hlinkClick xmlns:r="http://schemas.openxmlformats.org/officeDocument/2006/relationships" r:id="rId2" tooltip="Capa | Cover"/>
          <a:extLst>
            <a:ext uri="{FF2B5EF4-FFF2-40B4-BE49-F238E27FC236}">
              <a16:creationId xmlns:a16="http://schemas.microsoft.com/office/drawing/2014/main" id="{13BAAD04-C14A-4B4F-B480-4B3C5CFAA95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741713" y="122465"/>
          <a:ext cx="684000" cy="684000"/>
        </a:xfrm>
        <a:prstGeom prst="rect">
          <a:avLst/>
        </a:prstGeom>
      </xdr:spPr>
    </xdr:pic>
    <xdr:clientData/>
  </xdr:twoCellAnchor>
  <xdr:twoCellAnchor editAs="absolute">
    <xdr:from>
      <xdr:col>1</xdr:col>
      <xdr:colOff>40822</xdr:colOff>
      <xdr:row>2</xdr:row>
      <xdr:rowOff>32017</xdr:rowOff>
    </xdr:from>
    <xdr:to>
      <xdr:col>1</xdr:col>
      <xdr:colOff>2020822</xdr:colOff>
      <xdr:row>2</xdr:row>
      <xdr:rowOff>464017</xdr:rowOff>
    </xdr:to>
    <xdr:sp macro="" textlink="">
      <xdr:nvSpPr>
        <xdr:cNvPr id="7" name="Retângulo: Cantos Arredondados 6">
          <a:hlinkClick xmlns:r="http://schemas.openxmlformats.org/officeDocument/2006/relationships" r:id="rId5" tooltip="Dados Operacionais"/>
          <a:extLst>
            <a:ext uri="{FF2B5EF4-FFF2-40B4-BE49-F238E27FC236}">
              <a16:creationId xmlns:a16="http://schemas.microsoft.com/office/drawing/2014/main" id="{0EB43BF6-45DC-4227-9388-E4AAAC05CF96}"/>
            </a:ext>
          </a:extLst>
        </xdr:cNvPr>
        <xdr:cNvSpPr/>
      </xdr:nvSpPr>
      <xdr:spPr>
        <a:xfrm>
          <a:off x="164087" y="1040546"/>
          <a:ext cx="1980000" cy="432000"/>
        </a:xfrm>
        <a:prstGeom prst="round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a:solidFill>
                <a:schemeClr val="bg1">
                  <a:lumMod val="50000"/>
                </a:schemeClr>
              </a:solidFill>
              <a:effectLst/>
            </a:rPr>
            <a:t>Dados Operacionais</a:t>
          </a:r>
        </a:p>
      </xdr:txBody>
    </xdr:sp>
    <xdr:clientData/>
  </xdr:twoCellAnchor>
  <xdr:twoCellAnchor editAs="absolute">
    <xdr:from>
      <xdr:col>1</xdr:col>
      <xdr:colOff>2111509</xdr:colOff>
      <xdr:row>2</xdr:row>
      <xdr:rowOff>32017</xdr:rowOff>
    </xdr:from>
    <xdr:to>
      <xdr:col>2</xdr:col>
      <xdr:colOff>0</xdr:colOff>
      <xdr:row>2</xdr:row>
      <xdr:rowOff>464017</xdr:rowOff>
    </xdr:to>
    <xdr:sp macro="" textlink="">
      <xdr:nvSpPr>
        <xdr:cNvPr id="9" name="Retângulo: Cantos Arredondados 8">
          <a:hlinkClick xmlns:r="http://schemas.openxmlformats.org/officeDocument/2006/relationships" r:id="rId6" tooltip="Balanço Patrimonial"/>
          <a:extLst>
            <a:ext uri="{FF2B5EF4-FFF2-40B4-BE49-F238E27FC236}">
              <a16:creationId xmlns:a16="http://schemas.microsoft.com/office/drawing/2014/main" id="{AF3A03B5-17DB-4ABF-AFC8-0B49896DC4AC}"/>
            </a:ext>
          </a:extLst>
        </xdr:cNvPr>
        <xdr:cNvSpPr/>
      </xdr:nvSpPr>
      <xdr:spPr>
        <a:xfrm>
          <a:off x="2234774" y="1040546"/>
          <a:ext cx="1985603" cy="4320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a:effectLst/>
            </a:rPr>
            <a:t>Balanço</a:t>
          </a:r>
          <a:r>
            <a:rPr lang="pt-BR" sz="1100" b="1" baseline="0">
              <a:effectLst/>
            </a:rPr>
            <a:t> Patrimonial</a:t>
          </a:r>
          <a:endParaRPr lang="pt-BR" sz="1100" b="1">
            <a:effectLst/>
          </a:endParaRPr>
        </a:p>
      </xdr:txBody>
    </xdr:sp>
    <xdr:clientData/>
  </xdr:twoCellAnchor>
  <xdr:twoCellAnchor editAs="absolute">
    <xdr:from>
      <xdr:col>6</xdr:col>
      <xdr:colOff>95197</xdr:colOff>
      <xdr:row>2</xdr:row>
      <xdr:rowOff>32017</xdr:rowOff>
    </xdr:from>
    <xdr:to>
      <xdr:col>16</xdr:col>
      <xdr:colOff>160111</xdr:colOff>
      <xdr:row>2</xdr:row>
      <xdr:rowOff>464017</xdr:rowOff>
    </xdr:to>
    <xdr:sp macro="" textlink="">
      <xdr:nvSpPr>
        <xdr:cNvPr id="10" name="Retângulo: Cantos Arredondados 9">
          <a:hlinkClick xmlns:r="http://schemas.openxmlformats.org/officeDocument/2006/relationships" r:id="rId7" tooltip="DRE"/>
          <a:extLst>
            <a:ext uri="{FF2B5EF4-FFF2-40B4-BE49-F238E27FC236}">
              <a16:creationId xmlns:a16="http://schemas.microsoft.com/office/drawing/2014/main" id="{A35D0DFC-C487-4A31-A183-FDF286971CAE}"/>
            </a:ext>
          </a:extLst>
        </xdr:cNvPr>
        <xdr:cNvSpPr/>
      </xdr:nvSpPr>
      <xdr:spPr>
        <a:xfrm>
          <a:off x="4307862" y="1040546"/>
          <a:ext cx="1985603" cy="4320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a:effectLst/>
            </a:rPr>
            <a:t>DRE</a:t>
          </a: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91061</xdr:colOff>
      <xdr:row>0</xdr:row>
      <xdr:rowOff>14654</xdr:rowOff>
    </xdr:from>
    <xdr:to>
      <xdr:col>1</xdr:col>
      <xdr:colOff>1375685</xdr:colOff>
      <xdr:row>1</xdr:row>
      <xdr:rowOff>2094</xdr:rowOff>
    </xdr:to>
    <xdr:pic>
      <xdr:nvPicPr>
        <xdr:cNvPr id="3" name="Imagem 2">
          <a:extLst>
            <a:ext uri="{FF2B5EF4-FFF2-40B4-BE49-F238E27FC236}">
              <a16:creationId xmlns:a16="http://schemas.microsoft.com/office/drawing/2014/main" id="{DEB187C1-879E-40A2-9AD3-EB18F04C85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8292" y="14654"/>
          <a:ext cx="1284624" cy="910632"/>
        </a:xfrm>
        <a:prstGeom prst="rect">
          <a:avLst/>
        </a:prstGeom>
      </xdr:spPr>
    </xdr:pic>
    <xdr:clientData/>
  </xdr:twoCellAnchor>
  <xdr:twoCellAnchor editAs="absolute">
    <xdr:from>
      <xdr:col>1</xdr:col>
      <xdr:colOff>1622387</xdr:colOff>
      <xdr:row>0</xdr:row>
      <xdr:rowOff>110986</xdr:rowOff>
    </xdr:from>
    <xdr:to>
      <xdr:col>1</xdr:col>
      <xdr:colOff>2306387</xdr:colOff>
      <xdr:row>0</xdr:row>
      <xdr:rowOff>798161</xdr:rowOff>
    </xdr:to>
    <xdr:pic>
      <xdr:nvPicPr>
        <xdr:cNvPr id="5" name="Gráfico 4" descr="Início com preenchimento sólido">
          <a:hlinkClick xmlns:r="http://schemas.openxmlformats.org/officeDocument/2006/relationships" r:id="rId2" tooltip="Capa | Cover"/>
          <a:extLst>
            <a:ext uri="{FF2B5EF4-FFF2-40B4-BE49-F238E27FC236}">
              <a16:creationId xmlns:a16="http://schemas.microsoft.com/office/drawing/2014/main" id="{C4D3360C-3253-4465-9987-E27FAEC0B3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739618" y="107811"/>
          <a:ext cx="684000" cy="684000"/>
        </a:xfrm>
        <a:prstGeom prst="rect">
          <a:avLst/>
        </a:prstGeom>
      </xdr:spPr>
    </xdr:pic>
    <xdr:clientData/>
  </xdr:twoCellAnchor>
  <xdr:twoCellAnchor editAs="absolute">
    <xdr:from>
      <xdr:col>1</xdr:col>
      <xdr:colOff>53485</xdr:colOff>
      <xdr:row>2</xdr:row>
      <xdr:rowOff>16352</xdr:rowOff>
    </xdr:from>
    <xdr:to>
      <xdr:col>1</xdr:col>
      <xdr:colOff>2023960</xdr:colOff>
      <xdr:row>2</xdr:row>
      <xdr:rowOff>454702</xdr:rowOff>
    </xdr:to>
    <xdr:sp macro="" textlink="">
      <xdr:nvSpPr>
        <xdr:cNvPr id="6" name="Retângulo: Cantos Arredondados 5">
          <a:hlinkClick xmlns:r="http://schemas.openxmlformats.org/officeDocument/2006/relationships" r:id="rId5" tooltip="Dados Operacionais"/>
          <a:extLst>
            <a:ext uri="{FF2B5EF4-FFF2-40B4-BE49-F238E27FC236}">
              <a16:creationId xmlns:a16="http://schemas.microsoft.com/office/drawing/2014/main" id="{F4411547-BAB0-4AA9-BA1E-F4E9FE72175C}"/>
            </a:ext>
          </a:extLst>
        </xdr:cNvPr>
        <xdr:cNvSpPr/>
      </xdr:nvSpPr>
      <xdr:spPr>
        <a:xfrm>
          <a:off x="161191" y="1024292"/>
          <a:ext cx="1980000" cy="4320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100" b="1">
              <a:solidFill>
                <a:schemeClr val="lt1"/>
              </a:solidFill>
              <a:effectLst/>
              <a:latin typeface="+mn-lt"/>
              <a:ea typeface="+mn-ea"/>
              <a:cs typeface="+mn-cs"/>
            </a:rPr>
            <a:t>Dados Operacionais</a:t>
          </a:r>
        </a:p>
      </xdr:txBody>
    </xdr:sp>
    <xdr:clientData/>
  </xdr:twoCellAnchor>
  <xdr:twoCellAnchor editAs="absolute">
    <xdr:from>
      <xdr:col>1</xdr:col>
      <xdr:colOff>2114647</xdr:colOff>
      <xdr:row>2</xdr:row>
      <xdr:rowOff>16352</xdr:rowOff>
    </xdr:from>
    <xdr:to>
      <xdr:col>2</xdr:col>
      <xdr:colOff>10865</xdr:colOff>
      <xdr:row>2</xdr:row>
      <xdr:rowOff>454702</xdr:rowOff>
    </xdr:to>
    <xdr:sp macro="" textlink="">
      <xdr:nvSpPr>
        <xdr:cNvPr id="7" name="Retângulo: Cantos Arredondados 6">
          <a:hlinkClick xmlns:r="http://schemas.openxmlformats.org/officeDocument/2006/relationships" r:id="rId6" tooltip="Balanço Patrimonial"/>
          <a:extLst>
            <a:ext uri="{FF2B5EF4-FFF2-40B4-BE49-F238E27FC236}">
              <a16:creationId xmlns:a16="http://schemas.microsoft.com/office/drawing/2014/main" id="{BE911146-704A-4E55-A217-7111534D022A}"/>
            </a:ext>
          </a:extLst>
        </xdr:cNvPr>
        <xdr:cNvSpPr/>
      </xdr:nvSpPr>
      <xdr:spPr>
        <a:xfrm>
          <a:off x="2231878" y="1024292"/>
          <a:ext cx="1980000" cy="432000"/>
        </a:xfrm>
        <a:prstGeom prst="round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a:solidFill>
                <a:schemeClr val="bg1">
                  <a:lumMod val="50000"/>
                </a:schemeClr>
              </a:solidFill>
              <a:effectLst/>
            </a:rPr>
            <a:t>Balanço Patrimonial</a:t>
          </a:r>
        </a:p>
      </xdr:txBody>
    </xdr:sp>
    <xdr:clientData/>
  </xdr:twoCellAnchor>
  <xdr:twoCellAnchor editAs="absolute">
    <xdr:from>
      <xdr:col>2</xdr:col>
      <xdr:colOff>88825</xdr:colOff>
      <xdr:row>2</xdr:row>
      <xdr:rowOff>16352</xdr:rowOff>
    </xdr:from>
    <xdr:to>
      <xdr:col>4</xdr:col>
      <xdr:colOff>132803</xdr:colOff>
      <xdr:row>2</xdr:row>
      <xdr:rowOff>454702</xdr:rowOff>
    </xdr:to>
    <xdr:sp macro="" textlink="">
      <xdr:nvSpPr>
        <xdr:cNvPr id="8" name="Retângulo: Cantos Arredondados 7">
          <a:hlinkClick xmlns:r="http://schemas.openxmlformats.org/officeDocument/2006/relationships" r:id="rId7" tooltip="DRE"/>
          <a:extLst>
            <a:ext uri="{FF2B5EF4-FFF2-40B4-BE49-F238E27FC236}">
              <a16:creationId xmlns:a16="http://schemas.microsoft.com/office/drawing/2014/main" id="{8FCD328F-CBB9-4BFA-AFC7-CB58666A9C83}"/>
            </a:ext>
          </a:extLst>
        </xdr:cNvPr>
        <xdr:cNvSpPr/>
      </xdr:nvSpPr>
      <xdr:spPr>
        <a:xfrm>
          <a:off x="4299363" y="1024292"/>
          <a:ext cx="1996809" cy="4320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a:effectLst/>
            </a:rPr>
            <a:t>DRE</a:t>
          </a:r>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91062</xdr:colOff>
      <xdr:row>0</xdr:row>
      <xdr:rowOff>0</xdr:rowOff>
    </xdr:from>
    <xdr:to>
      <xdr:col>1</xdr:col>
      <xdr:colOff>1375686</xdr:colOff>
      <xdr:row>0</xdr:row>
      <xdr:rowOff>910632</xdr:rowOff>
    </xdr:to>
    <xdr:pic>
      <xdr:nvPicPr>
        <xdr:cNvPr id="4" name="Imagem 3">
          <a:extLst>
            <a:ext uri="{FF2B5EF4-FFF2-40B4-BE49-F238E27FC236}">
              <a16:creationId xmlns:a16="http://schemas.microsoft.com/office/drawing/2014/main" id="{AD9C5D39-45DD-4CB5-9933-90F9529B73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8293" y="0"/>
          <a:ext cx="1284624" cy="910632"/>
        </a:xfrm>
        <a:prstGeom prst="rect">
          <a:avLst/>
        </a:prstGeom>
      </xdr:spPr>
    </xdr:pic>
    <xdr:clientData/>
  </xdr:twoCellAnchor>
  <xdr:twoCellAnchor editAs="absolute">
    <xdr:from>
      <xdr:col>1</xdr:col>
      <xdr:colOff>1622388</xdr:colOff>
      <xdr:row>0</xdr:row>
      <xdr:rowOff>93157</xdr:rowOff>
    </xdr:from>
    <xdr:to>
      <xdr:col>1</xdr:col>
      <xdr:colOff>2306388</xdr:colOff>
      <xdr:row>0</xdr:row>
      <xdr:rowOff>777157</xdr:rowOff>
    </xdr:to>
    <xdr:pic>
      <xdr:nvPicPr>
        <xdr:cNvPr id="5" name="Gráfico 4" descr="Início com preenchimento sólido">
          <a:hlinkClick xmlns:r="http://schemas.openxmlformats.org/officeDocument/2006/relationships" r:id="rId2" tooltip="Capa | Cover"/>
          <a:extLst>
            <a:ext uri="{FF2B5EF4-FFF2-40B4-BE49-F238E27FC236}">
              <a16:creationId xmlns:a16="http://schemas.microsoft.com/office/drawing/2014/main" id="{E5628332-4F88-4CE6-B049-FA1C3E656BE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739619" y="93157"/>
          <a:ext cx="684000" cy="684000"/>
        </a:xfrm>
        <a:prstGeom prst="rect">
          <a:avLst/>
        </a:prstGeom>
      </xdr:spPr>
    </xdr:pic>
    <xdr:clientData/>
  </xdr:twoCellAnchor>
  <xdr:twoCellAnchor editAs="absolute">
    <xdr:from>
      <xdr:col>1</xdr:col>
      <xdr:colOff>43961</xdr:colOff>
      <xdr:row>2</xdr:row>
      <xdr:rowOff>4803</xdr:rowOff>
    </xdr:from>
    <xdr:to>
      <xdr:col>1</xdr:col>
      <xdr:colOff>2023961</xdr:colOff>
      <xdr:row>2</xdr:row>
      <xdr:rowOff>430523</xdr:rowOff>
    </xdr:to>
    <xdr:sp macro="" textlink="">
      <xdr:nvSpPr>
        <xdr:cNvPr id="6" name="Retângulo: Cantos Arredondados 5">
          <a:hlinkClick xmlns:r="http://schemas.openxmlformats.org/officeDocument/2006/relationships" r:id="rId5" tooltip="Dados Operacionais"/>
          <a:extLst>
            <a:ext uri="{FF2B5EF4-FFF2-40B4-BE49-F238E27FC236}">
              <a16:creationId xmlns:a16="http://schemas.microsoft.com/office/drawing/2014/main" id="{94AD4E7D-74E9-4513-A4E6-AC9F7746ECF6}"/>
            </a:ext>
          </a:extLst>
        </xdr:cNvPr>
        <xdr:cNvSpPr/>
      </xdr:nvSpPr>
      <xdr:spPr>
        <a:xfrm>
          <a:off x="161192" y="1009638"/>
          <a:ext cx="1980000" cy="4320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a:solidFill>
                <a:schemeClr val="bg1"/>
              </a:solidFill>
              <a:effectLst/>
            </a:rPr>
            <a:t>Dados Operacionais</a:t>
          </a:r>
        </a:p>
      </xdr:txBody>
    </xdr:sp>
    <xdr:clientData/>
  </xdr:twoCellAnchor>
  <xdr:twoCellAnchor editAs="absolute">
    <xdr:from>
      <xdr:col>1</xdr:col>
      <xdr:colOff>2114648</xdr:colOff>
      <xdr:row>2</xdr:row>
      <xdr:rowOff>4803</xdr:rowOff>
    </xdr:from>
    <xdr:to>
      <xdr:col>2</xdr:col>
      <xdr:colOff>0</xdr:colOff>
      <xdr:row>2</xdr:row>
      <xdr:rowOff>430523</xdr:rowOff>
    </xdr:to>
    <xdr:sp macro="" textlink="">
      <xdr:nvSpPr>
        <xdr:cNvPr id="7" name="Retângulo: Cantos Arredondados 6">
          <a:hlinkClick xmlns:r="http://schemas.openxmlformats.org/officeDocument/2006/relationships" r:id="rId6" tooltip="Balanço Patrimonial"/>
          <a:extLst>
            <a:ext uri="{FF2B5EF4-FFF2-40B4-BE49-F238E27FC236}">
              <a16:creationId xmlns:a16="http://schemas.microsoft.com/office/drawing/2014/main" id="{688EA109-B03C-4468-B3DE-0D28F99F9C14}"/>
            </a:ext>
          </a:extLst>
        </xdr:cNvPr>
        <xdr:cNvSpPr/>
      </xdr:nvSpPr>
      <xdr:spPr>
        <a:xfrm>
          <a:off x="2231879" y="1009638"/>
          <a:ext cx="1980000" cy="4320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a:effectLst/>
            </a:rPr>
            <a:t>Balanço</a:t>
          </a:r>
          <a:r>
            <a:rPr lang="pt-BR" sz="1100" b="1" baseline="0">
              <a:effectLst/>
            </a:rPr>
            <a:t> Patrimonial</a:t>
          </a:r>
          <a:endParaRPr lang="pt-BR" sz="1100" b="1">
            <a:effectLst/>
          </a:endParaRPr>
        </a:p>
      </xdr:txBody>
    </xdr:sp>
    <xdr:clientData/>
  </xdr:twoCellAnchor>
  <xdr:twoCellAnchor editAs="absolute">
    <xdr:from>
      <xdr:col>6</xdr:col>
      <xdr:colOff>92848</xdr:colOff>
      <xdr:row>2</xdr:row>
      <xdr:rowOff>4803</xdr:rowOff>
    </xdr:from>
    <xdr:to>
      <xdr:col>16</xdr:col>
      <xdr:colOff>163164</xdr:colOff>
      <xdr:row>2</xdr:row>
      <xdr:rowOff>430523</xdr:rowOff>
    </xdr:to>
    <xdr:sp macro="" textlink="">
      <xdr:nvSpPr>
        <xdr:cNvPr id="8" name="Retângulo: Cantos Arredondados 7">
          <a:hlinkClick xmlns:r="http://schemas.openxmlformats.org/officeDocument/2006/relationships" r:id="rId7" tooltip="DRE"/>
          <a:extLst>
            <a:ext uri="{FF2B5EF4-FFF2-40B4-BE49-F238E27FC236}">
              <a16:creationId xmlns:a16="http://schemas.microsoft.com/office/drawing/2014/main" id="{687F819B-CE97-4532-B5FF-AB9185B45751}"/>
            </a:ext>
          </a:extLst>
        </xdr:cNvPr>
        <xdr:cNvSpPr/>
      </xdr:nvSpPr>
      <xdr:spPr>
        <a:xfrm>
          <a:off x="4299364" y="1009638"/>
          <a:ext cx="1996809" cy="432000"/>
        </a:xfrm>
        <a:prstGeom prst="round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a:solidFill>
                <a:schemeClr val="bg1">
                  <a:lumMod val="50000"/>
                </a:schemeClr>
              </a:solidFill>
              <a:effectLst/>
            </a:rPr>
            <a:t>DRE</a:t>
          </a:r>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87923</xdr:colOff>
      <xdr:row>0</xdr:row>
      <xdr:rowOff>29308</xdr:rowOff>
    </xdr:from>
    <xdr:to>
      <xdr:col>1</xdr:col>
      <xdr:colOff>1372547</xdr:colOff>
      <xdr:row>1</xdr:row>
      <xdr:rowOff>14654</xdr:rowOff>
    </xdr:to>
    <xdr:pic>
      <xdr:nvPicPr>
        <xdr:cNvPr id="2" name="Imagem 1">
          <a:extLst>
            <a:ext uri="{FF2B5EF4-FFF2-40B4-BE49-F238E27FC236}">
              <a16:creationId xmlns:a16="http://schemas.microsoft.com/office/drawing/2014/main" id="{18FC23B7-2E57-4E28-A5E8-D69191FC66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48" y="29308"/>
          <a:ext cx="1284624" cy="909271"/>
        </a:xfrm>
        <a:prstGeom prst="rect">
          <a:avLst/>
        </a:prstGeom>
      </xdr:spPr>
    </xdr:pic>
    <xdr:clientData/>
  </xdr:twoCellAnchor>
  <xdr:twoCellAnchor editAs="absolute">
    <xdr:from>
      <xdr:col>1</xdr:col>
      <xdr:colOff>1619249</xdr:colOff>
      <xdr:row>0</xdr:row>
      <xdr:rowOff>122465</xdr:rowOff>
    </xdr:from>
    <xdr:to>
      <xdr:col>1</xdr:col>
      <xdr:colOff>2303249</xdr:colOff>
      <xdr:row>0</xdr:row>
      <xdr:rowOff>806465</xdr:rowOff>
    </xdr:to>
    <xdr:pic>
      <xdr:nvPicPr>
        <xdr:cNvPr id="3" name="Gráfico 2" descr="Início com preenchimento sólido">
          <a:hlinkClick xmlns:r="http://schemas.openxmlformats.org/officeDocument/2006/relationships" r:id="rId2" tooltip="Capa | Cover"/>
          <a:extLst>
            <a:ext uri="{FF2B5EF4-FFF2-40B4-BE49-F238E27FC236}">
              <a16:creationId xmlns:a16="http://schemas.microsoft.com/office/drawing/2014/main" id="{1C679960-565F-4365-A804-038403F01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743074" y="122465"/>
          <a:ext cx="684000" cy="684000"/>
        </a:xfrm>
        <a:prstGeom prst="rect">
          <a:avLst/>
        </a:prstGeom>
      </xdr:spPr>
    </xdr:pic>
    <xdr:clientData/>
  </xdr:twoCellAnchor>
  <xdr:twoCellAnchor editAs="absolute">
    <xdr:from>
      <xdr:col>1</xdr:col>
      <xdr:colOff>40822</xdr:colOff>
      <xdr:row>2</xdr:row>
      <xdr:rowOff>32017</xdr:rowOff>
    </xdr:from>
    <xdr:to>
      <xdr:col>1</xdr:col>
      <xdr:colOff>2020822</xdr:colOff>
      <xdr:row>2</xdr:row>
      <xdr:rowOff>464017</xdr:rowOff>
    </xdr:to>
    <xdr:sp macro="" textlink="">
      <xdr:nvSpPr>
        <xdr:cNvPr id="4" name="Retângulo: Cantos Arredondados 3">
          <a:hlinkClick xmlns:r="http://schemas.openxmlformats.org/officeDocument/2006/relationships" r:id="rId5" tooltip="Operational Data"/>
          <a:extLst>
            <a:ext uri="{FF2B5EF4-FFF2-40B4-BE49-F238E27FC236}">
              <a16:creationId xmlns:a16="http://schemas.microsoft.com/office/drawing/2014/main" id="{5BA10D8C-A791-4F6F-9EB8-C5E6FFA6A72B}"/>
            </a:ext>
          </a:extLst>
        </xdr:cNvPr>
        <xdr:cNvSpPr/>
      </xdr:nvSpPr>
      <xdr:spPr>
        <a:xfrm>
          <a:off x="164647" y="1041667"/>
          <a:ext cx="1980000" cy="432000"/>
        </a:xfrm>
        <a:prstGeom prst="round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a:solidFill>
                <a:schemeClr val="bg1">
                  <a:lumMod val="50000"/>
                </a:schemeClr>
              </a:solidFill>
              <a:effectLst/>
            </a:rPr>
            <a:t>Operational</a:t>
          </a:r>
          <a:r>
            <a:rPr lang="pt-BR" sz="1100" b="1" baseline="0">
              <a:solidFill>
                <a:schemeClr val="bg1">
                  <a:lumMod val="50000"/>
                </a:schemeClr>
              </a:solidFill>
              <a:effectLst/>
            </a:rPr>
            <a:t> Data</a:t>
          </a:r>
          <a:endParaRPr lang="pt-BR" sz="1100" b="1">
            <a:solidFill>
              <a:schemeClr val="bg1">
                <a:lumMod val="50000"/>
              </a:schemeClr>
            </a:solidFill>
            <a:effectLst/>
          </a:endParaRPr>
        </a:p>
      </xdr:txBody>
    </xdr:sp>
    <xdr:clientData/>
  </xdr:twoCellAnchor>
  <xdr:twoCellAnchor editAs="absolute">
    <xdr:from>
      <xdr:col>1</xdr:col>
      <xdr:colOff>2111509</xdr:colOff>
      <xdr:row>2</xdr:row>
      <xdr:rowOff>32017</xdr:rowOff>
    </xdr:from>
    <xdr:to>
      <xdr:col>2</xdr:col>
      <xdr:colOff>0</xdr:colOff>
      <xdr:row>2</xdr:row>
      <xdr:rowOff>464017</xdr:rowOff>
    </xdr:to>
    <xdr:sp macro="" textlink="">
      <xdr:nvSpPr>
        <xdr:cNvPr id="5" name="Retângulo: Cantos Arredondados 4">
          <a:hlinkClick xmlns:r="http://schemas.openxmlformats.org/officeDocument/2006/relationships" r:id="rId6" tooltip="Balance Sheet"/>
          <a:extLst>
            <a:ext uri="{FF2B5EF4-FFF2-40B4-BE49-F238E27FC236}">
              <a16:creationId xmlns:a16="http://schemas.microsoft.com/office/drawing/2014/main" id="{0C31C2CA-074E-4180-AD6B-BF76395325D1}"/>
            </a:ext>
          </a:extLst>
        </xdr:cNvPr>
        <xdr:cNvSpPr/>
      </xdr:nvSpPr>
      <xdr:spPr>
        <a:xfrm>
          <a:off x="2235334" y="1041667"/>
          <a:ext cx="1980000" cy="4320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a:effectLst/>
            </a:rPr>
            <a:t>Balance</a:t>
          </a:r>
          <a:r>
            <a:rPr lang="pt-BR" sz="1100" b="1" baseline="0">
              <a:effectLst/>
            </a:rPr>
            <a:t> Sheet</a:t>
          </a:r>
          <a:endParaRPr lang="pt-BR" sz="1100" b="1">
            <a:effectLst/>
          </a:endParaRPr>
        </a:p>
      </xdr:txBody>
    </xdr:sp>
    <xdr:clientData/>
  </xdr:twoCellAnchor>
  <xdr:twoCellAnchor editAs="absolute">
    <xdr:from>
      <xdr:col>6</xdr:col>
      <xdr:colOff>95944</xdr:colOff>
      <xdr:row>2</xdr:row>
      <xdr:rowOff>32017</xdr:rowOff>
    </xdr:from>
    <xdr:to>
      <xdr:col>16</xdr:col>
      <xdr:colOff>162353</xdr:colOff>
      <xdr:row>2</xdr:row>
      <xdr:rowOff>464017</xdr:rowOff>
    </xdr:to>
    <xdr:sp macro="" textlink="">
      <xdr:nvSpPr>
        <xdr:cNvPr id="6" name="Retângulo: Cantos Arredondados 5">
          <a:hlinkClick xmlns:r="http://schemas.openxmlformats.org/officeDocument/2006/relationships" r:id="rId7" tooltip="Income Statement"/>
          <a:extLst>
            <a:ext uri="{FF2B5EF4-FFF2-40B4-BE49-F238E27FC236}">
              <a16:creationId xmlns:a16="http://schemas.microsoft.com/office/drawing/2014/main" id="{D2FA9EF3-DCF4-4960-B725-D2AE019A4E9D}"/>
            </a:ext>
          </a:extLst>
        </xdr:cNvPr>
        <xdr:cNvSpPr/>
      </xdr:nvSpPr>
      <xdr:spPr>
        <a:xfrm>
          <a:off x="4302819" y="1041667"/>
          <a:ext cx="1987284" cy="4320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a:effectLst/>
            </a:rPr>
            <a:t>Income Statement</a:t>
          </a:r>
        </a:p>
      </xdr:txBody>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91061</xdr:colOff>
      <xdr:row>0</xdr:row>
      <xdr:rowOff>14654</xdr:rowOff>
    </xdr:from>
    <xdr:to>
      <xdr:col>1</xdr:col>
      <xdr:colOff>1375685</xdr:colOff>
      <xdr:row>1</xdr:row>
      <xdr:rowOff>2094</xdr:rowOff>
    </xdr:to>
    <xdr:pic>
      <xdr:nvPicPr>
        <xdr:cNvPr id="2" name="Imagem 1">
          <a:extLst>
            <a:ext uri="{FF2B5EF4-FFF2-40B4-BE49-F238E27FC236}">
              <a16:creationId xmlns:a16="http://schemas.microsoft.com/office/drawing/2014/main" id="{AE01977F-260F-4BE9-ABC7-20BACBAB58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4886" y="14654"/>
          <a:ext cx="1284624" cy="911365"/>
        </a:xfrm>
        <a:prstGeom prst="rect">
          <a:avLst/>
        </a:prstGeom>
      </xdr:spPr>
    </xdr:pic>
    <xdr:clientData/>
  </xdr:twoCellAnchor>
  <xdr:twoCellAnchor editAs="absolute">
    <xdr:from>
      <xdr:col>1</xdr:col>
      <xdr:colOff>1622387</xdr:colOff>
      <xdr:row>0</xdr:row>
      <xdr:rowOff>110986</xdr:rowOff>
    </xdr:from>
    <xdr:to>
      <xdr:col>1</xdr:col>
      <xdr:colOff>2306387</xdr:colOff>
      <xdr:row>0</xdr:row>
      <xdr:rowOff>798161</xdr:rowOff>
    </xdr:to>
    <xdr:pic>
      <xdr:nvPicPr>
        <xdr:cNvPr id="3" name="Gráfico 2" descr="Início com preenchimento sólido">
          <a:hlinkClick xmlns:r="http://schemas.openxmlformats.org/officeDocument/2006/relationships" r:id="rId2" tooltip="Capa | Cover"/>
          <a:extLst>
            <a:ext uri="{FF2B5EF4-FFF2-40B4-BE49-F238E27FC236}">
              <a16:creationId xmlns:a16="http://schemas.microsoft.com/office/drawing/2014/main" id="{A0262485-8A3F-45F9-BD36-C6E5905D589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746212" y="110986"/>
          <a:ext cx="684000" cy="687175"/>
        </a:xfrm>
        <a:prstGeom prst="rect">
          <a:avLst/>
        </a:prstGeom>
      </xdr:spPr>
    </xdr:pic>
    <xdr:clientData/>
  </xdr:twoCellAnchor>
  <xdr:twoCellAnchor editAs="absolute">
    <xdr:from>
      <xdr:col>1</xdr:col>
      <xdr:colOff>53485</xdr:colOff>
      <xdr:row>2</xdr:row>
      <xdr:rowOff>16352</xdr:rowOff>
    </xdr:from>
    <xdr:to>
      <xdr:col>1</xdr:col>
      <xdr:colOff>2023960</xdr:colOff>
      <xdr:row>2</xdr:row>
      <xdr:rowOff>454702</xdr:rowOff>
    </xdr:to>
    <xdr:sp macro="" textlink="">
      <xdr:nvSpPr>
        <xdr:cNvPr id="4" name="Retângulo: Cantos Arredondados 3">
          <a:hlinkClick xmlns:r="http://schemas.openxmlformats.org/officeDocument/2006/relationships" r:id="rId5" tooltip="Dados Operacionais"/>
          <a:extLst>
            <a:ext uri="{FF2B5EF4-FFF2-40B4-BE49-F238E27FC236}">
              <a16:creationId xmlns:a16="http://schemas.microsoft.com/office/drawing/2014/main" id="{0D58C11F-E982-48AD-8402-90060E1B827B}"/>
            </a:ext>
          </a:extLst>
        </xdr:cNvPr>
        <xdr:cNvSpPr/>
      </xdr:nvSpPr>
      <xdr:spPr>
        <a:xfrm>
          <a:off x="175949" y="1023281"/>
          <a:ext cx="1970475" cy="4383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100" b="1">
              <a:solidFill>
                <a:schemeClr val="lt1"/>
              </a:solidFill>
              <a:effectLst/>
              <a:latin typeface="+mn-lt"/>
              <a:ea typeface="+mn-ea"/>
              <a:cs typeface="+mn-cs"/>
            </a:rPr>
            <a:t>Operacional Data</a:t>
          </a:r>
        </a:p>
      </xdr:txBody>
    </xdr:sp>
    <xdr:clientData/>
  </xdr:twoCellAnchor>
  <xdr:twoCellAnchor editAs="absolute">
    <xdr:from>
      <xdr:col>1</xdr:col>
      <xdr:colOff>2114647</xdr:colOff>
      <xdr:row>2</xdr:row>
      <xdr:rowOff>16352</xdr:rowOff>
    </xdr:from>
    <xdr:to>
      <xdr:col>2</xdr:col>
      <xdr:colOff>10865</xdr:colOff>
      <xdr:row>2</xdr:row>
      <xdr:rowOff>454702</xdr:rowOff>
    </xdr:to>
    <xdr:sp macro="" textlink="">
      <xdr:nvSpPr>
        <xdr:cNvPr id="5" name="Retângulo: Cantos Arredondados 4">
          <a:hlinkClick xmlns:r="http://schemas.openxmlformats.org/officeDocument/2006/relationships" r:id="rId6" tooltip="Balance Sheet"/>
          <a:extLst>
            <a:ext uri="{FF2B5EF4-FFF2-40B4-BE49-F238E27FC236}">
              <a16:creationId xmlns:a16="http://schemas.microsoft.com/office/drawing/2014/main" id="{9EB66801-D96F-4025-AFF7-58AFF15DB6F1}"/>
            </a:ext>
          </a:extLst>
        </xdr:cNvPr>
        <xdr:cNvSpPr/>
      </xdr:nvSpPr>
      <xdr:spPr>
        <a:xfrm>
          <a:off x="2238472" y="1026002"/>
          <a:ext cx="1988793" cy="438350"/>
        </a:xfrm>
        <a:prstGeom prst="round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a:solidFill>
                <a:schemeClr val="bg1">
                  <a:lumMod val="50000"/>
                </a:schemeClr>
              </a:solidFill>
              <a:effectLst/>
            </a:rPr>
            <a:t>Balance Sheet</a:t>
          </a:r>
        </a:p>
      </xdr:txBody>
    </xdr:sp>
    <xdr:clientData/>
  </xdr:twoCellAnchor>
  <xdr:twoCellAnchor editAs="absolute">
    <xdr:from>
      <xdr:col>2</xdr:col>
      <xdr:colOff>88825</xdr:colOff>
      <xdr:row>2</xdr:row>
      <xdr:rowOff>16352</xdr:rowOff>
    </xdr:from>
    <xdr:to>
      <xdr:col>4</xdr:col>
      <xdr:colOff>144349</xdr:colOff>
      <xdr:row>2</xdr:row>
      <xdr:rowOff>454702</xdr:rowOff>
    </xdr:to>
    <xdr:sp macro="" textlink="">
      <xdr:nvSpPr>
        <xdr:cNvPr id="6" name="Retângulo: Cantos Arredondados 5">
          <a:hlinkClick xmlns:r="http://schemas.openxmlformats.org/officeDocument/2006/relationships" r:id="rId7" tooltip="Income Statement"/>
          <a:extLst>
            <a:ext uri="{FF2B5EF4-FFF2-40B4-BE49-F238E27FC236}">
              <a16:creationId xmlns:a16="http://schemas.microsoft.com/office/drawing/2014/main" id="{22FA6211-1A82-41D7-8E9F-F80A925C3960}"/>
            </a:ext>
          </a:extLst>
        </xdr:cNvPr>
        <xdr:cNvSpPr/>
      </xdr:nvSpPr>
      <xdr:spPr>
        <a:xfrm>
          <a:off x="4305225" y="1026002"/>
          <a:ext cx="1985924" cy="4383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a:effectLst/>
            </a:rPr>
            <a:t>Income Statement</a:t>
          </a:r>
        </a:p>
      </xdr:txBody>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1</xdr:col>
      <xdr:colOff>91062</xdr:colOff>
      <xdr:row>0</xdr:row>
      <xdr:rowOff>0</xdr:rowOff>
    </xdr:from>
    <xdr:to>
      <xdr:col>1</xdr:col>
      <xdr:colOff>1375686</xdr:colOff>
      <xdr:row>0</xdr:row>
      <xdr:rowOff>910632</xdr:rowOff>
    </xdr:to>
    <xdr:pic>
      <xdr:nvPicPr>
        <xdr:cNvPr id="2" name="Imagem 1">
          <a:extLst>
            <a:ext uri="{FF2B5EF4-FFF2-40B4-BE49-F238E27FC236}">
              <a16:creationId xmlns:a16="http://schemas.microsoft.com/office/drawing/2014/main" id="{E39AE0DA-F896-442E-B28A-24D0362BAB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4887" y="0"/>
          <a:ext cx="1284624" cy="910632"/>
        </a:xfrm>
        <a:prstGeom prst="rect">
          <a:avLst/>
        </a:prstGeom>
      </xdr:spPr>
    </xdr:pic>
    <xdr:clientData/>
  </xdr:twoCellAnchor>
  <xdr:twoCellAnchor editAs="absolute">
    <xdr:from>
      <xdr:col>1</xdr:col>
      <xdr:colOff>1622388</xdr:colOff>
      <xdr:row>0</xdr:row>
      <xdr:rowOff>93157</xdr:rowOff>
    </xdr:from>
    <xdr:to>
      <xdr:col>1</xdr:col>
      <xdr:colOff>2306388</xdr:colOff>
      <xdr:row>0</xdr:row>
      <xdr:rowOff>777157</xdr:rowOff>
    </xdr:to>
    <xdr:pic>
      <xdr:nvPicPr>
        <xdr:cNvPr id="3" name="Gráfico 2" descr="Início com preenchimento sólido">
          <a:hlinkClick xmlns:r="http://schemas.openxmlformats.org/officeDocument/2006/relationships" r:id="rId2" tooltip="Capa | Cover"/>
          <a:extLst>
            <a:ext uri="{FF2B5EF4-FFF2-40B4-BE49-F238E27FC236}">
              <a16:creationId xmlns:a16="http://schemas.microsoft.com/office/drawing/2014/main" id="{FEE5ED95-F66D-4F36-9963-1EC9914268D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746213" y="93157"/>
          <a:ext cx="684000" cy="684000"/>
        </a:xfrm>
        <a:prstGeom prst="rect">
          <a:avLst/>
        </a:prstGeom>
      </xdr:spPr>
    </xdr:pic>
    <xdr:clientData/>
  </xdr:twoCellAnchor>
  <xdr:twoCellAnchor editAs="absolute">
    <xdr:from>
      <xdr:col>1</xdr:col>
      <xdr:colOff>43961</xdr:colOff>
      <xdr:row>2</xdr:row>
      <xdr:rowOff>4803</xdr:rowOff>
    </xdr:from>
    <xdr:to>
      <xdr:col>1</xdr:col>
      <xdr:colOff>2023961</xdr:colOff>
      <xdr:row>2</xdr:row>
      <xdr:rowOff>430523</xdr:rowOff>
    </xdr:to>
    <xdr:sp macro="" textlink="">
      <xdr:nvSpPr>
        <xdr:cNvPr id="4" name="Retângulo: Cantos Arredondados 3">
          <a:hlinkClick xmlns:r="http://schemas.openxmlformats.org/officeDocument/2006/relationships" r:id="rId5" tooltip="Operacional Data"/>
          <a:extLst>
            <a:ext uri="{FF2B5EF4-FFF2-40B4-BE49-F238E27FC236}">
              <a16:creationId xmlns:a16="http://schemas.microsoft.com/office/drawing/2014/main" id="{C88B652A-D3C3-479D-AE68-55A61F3894C1}"/>
            </a:ext>
          </a:extLst>
        </xdr:cNvPr>
        <xdr:cNvSpPr/>
      </xdr:nvSpPr>
      <xdr:spPr>
        <a:xfrm>
          <a:off x="167786" y="1014453"/>
          <a:ext cx="1980000" cy="4257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a:solidFill>
                <a:schemeClr val="bg1"/>
              </a:solidFill>
              <a:effectLst/>
            </a:rPr>
            <a:t>Operacional Data</a:t>
          </a:r>
        </a:p>
      </xdr:txBody>
    </xdr:sp>
    <xdr:clientData/>
  </xdr:twoCellAnchor>
  <xdr:twoCellAnchor editAs="absolute">
    <xdr:from>
      <xdr:col>1</xdr:col>
      <xdr:colOff>2114648</xdr:colOff>
      <xdr:row>2</xdr:row>
      <xdr:rowOff>4803</xdr:rowOff>
    </xdr:from>
    <xdr:to>
      <xdr:col>6</xdr:col>
      <xdr:colOff>19344</xdr:colOff>
      <xdr:row>2</xdr:row>
      <xdr:rowOff>430523</xdr:rowOff>
    </xdr:to>
    <xdr:sp macro="" textlink="">
      <xdr:nvSpPr>
        <xdr:cNvPr id="5" name="Retângulo: Cantos Arredondados 4">
          <a:hlinkClick xmlns:r="http://schemas.openxmlformats.org/officeDocument/2006/relationships" r:id="rId6" tooltip="Balance Sheet"/>
          <a:extLst>
            <a:ext uri="{FF2B5EF4-FFF2-40B4-BE49-F238E27FC236}">
              <a16:creationId xmlns:a16="http://schemas.microsoft.com/office/drawing/2014/main" id="{8262185A-4C7F-4E0A-AA2D-1F53D4F403DF}"/>
            </a:ext>
          </a:extLst>
        </xdr:cNvPr>
        <xdr:cNvSpPr/>
      </xdr:nvSpPr>
      <xdr:spPr>
        <a:xfrm>
          <a:off x="2238473" y="1014453"/>
          <a:ext cx="1974139" cy="4257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a:effectLst/>
            </a:rPr>
            <a:t>Balance Sheet</a:t>
          </a:r>
        </a:p>
      </xdr:txBody>
    </xdr:sp>
    <xdr:clientData/>
  </xdr:twoCellAnchor>
  <xdr:twoCellAnchor editAs="absolute">
    <xdr:from>
      <xdr:col>6</xdr:col>
      <xdr:colOff>106829</xdr:colOff>
      <xdr:row>2</xdr:row>
      <xdr:rowOff>4803</xdr:rowOff>
    </xdr:from>
    <xdr:to>
      <xdr:col>16</xdr:col>
      <xdr:colOff>173516</xdr:colOff>
      <xdr:row>2</xdr:row>
      <xdr:rowOff>430523</xdr:rowOff>
    </xdr:to>
    <xdr:sp macro="" textlink="">
      <xdr:nvSpPr>
        <xdr:cNvPr id="6" name="Retângulo: Cantos Arredondados 5">
          <a:hlinkClick xmlns:r="http://schemas.openxmlformats.org/officeDocument/2006/relationships" r:id="rId7" tooltip="Income Statement"/>
          <a:extLst>
            <a:ext uri="{FF2B5EF4-FFF2-40B4-BE49-F238E27FC236}">
              <a16:creationId xmlns:a16="http://schemas.microsoft.com/office/drawing/2014/main" id="{D998772B-697D-4160-9D36-5915D5AA0B33}"/>
            </a:ext>
          </a:extLst>
        </xdr:cNvPr>
        <xdr:cNvSpPr/>
      </xdr:nvSpPr>
      <xdr:spPr>
        <a:xfrm>
          <a:off x="4300097" y="1014453"/>
          <a:ext cx="1988016" cy="425720"/>
        </a:xfrm>
        <a:prstGeom prst="round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a:solidFill>
                <a:schemeClr val="bg1">
                  <a:lumMod val="50000"/>
                </a:schemeClr>
              </a:solidFill>
              <a:effectLst/>
            </a:rPr>
            <a:t>Income Statement</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02%20-%20PLANEJAMENTO%20E%20CONTROLE\9.%20Relat&#243;rios\24.%20Earnings%20Release\2020\2020%2003\C&#243;pia%20de%20Modelo%20Dados%20Relat&#243;rios%20v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de Dados &gt;&gt;&gt;"/>
      <sheetName val="Base Destaques"/>
      <sheetName val="Destaques &gt;&gt;&gt;"/>
      <sheetName val="Destaques"/>
      <sheetName val="Principais Indicadores"/>
      <sheetName val="Operacional &gt;&gt;&gt;"/>
      <sheetName val="Lançamentos"/>
      <sheetName val="Vendas e Distratos"/>
      <sheetName val="Estoque"/>
      <sheetName val="Base Terreno"/>
      <sheetName val="Obras em Andamento"/>
      <sheetName val="Entregas"/>
      <sheetName val="Eco &amp; Fin &gt;&gt;&gt;"/>
      <sheetName val="Receita"/>
      <sheetName val="Custo"/>
      <sheetName val="Lucro Bruto"/>
      <sheetName val="Lucro Bruto e rec. por segmento"/>
      <sheetName val="Despesas Adm"/>
      <sheetName val="Despesas Com"/>
      <sheetName val="Contas a receber"/>
      <sheetName val="Outras Receitas e Despesas Op"/>
      <sheetName val="Resultado Financeiro"/>
      <sheetName val="IR e CSLL"/>
      <sheetName val="Receitas e Custos a apropriar"/>
      <sheetName val="Lucro Líquido"/>
      <sheetName val="EBITDA"/>
      <sheetName val="Caixa e Endividamento"/>
      <sheetName val="Anexos&gt;&gt;&gt;"/>
      <sheetName val="Ativo Líquido"/>
      <sheetName val="BP"/>
      <sheetName val="DRE"/>
      <sheetName val="DFC"/>
      <sheetName val="Terreno"/>
      <sheetName val="Receita e Custo"/>
      <sheetName val="Abertura Estoque"/>
      <sheetName val="Outros &gt;&gt;&gt;"/>
      <sheetName val="Lançados-old"/>
      <sheetName val="Lançamentos-old"/>
      <sheetName val="Entregas-old"/>
      <sheetName val="Plan1"/>
      <sheetName val="Plan2"/>
    </sheetNames>
    <sheetDataSet>
      <sheetData sheetId="0"/>
      <sheetData sheetId="1">
        <row r="85">
          <cell r="B85">
            <v>216311</v>
          </cell>
          <cell r="C85">
            <v>203516</v>
          </cell>
          <cell r="D85">
            <v>419827</v>
          </cell>
          <cell r="E85">
            <v>146586</v>
          </cell>
          <cell r="F85">
            <v>566413</v>
          </cell>
          <cell r="G85">
            <v>117855</v>
          </cell>
          <cell r="H85">
            <v>684268</v>
          </cell>
          <cell r="I85">
            <v>184798</v>
          </cell>
          <cell r="J85">
            <v>198534</v>
          </cell>
          <cell r="K85">
            <v>383332</v>
          </cell>
          <cell r="L85">
            <v>147704</v>
          </cell>
          <cell r="M85">
            <v>531036</v>
          </cell>
          <cell r="N85">
            <v>166553</v>
          </cell>
          <cell r="O85">
            <v>697589</v>
          </cell>
          <cell r="P85">
            <v>159764</v>
          </cell>
          <cell r="Q85">
            <v>190246</v>
          </cell>
          <cell r="R85">
            <v>350010</v>
          </cell>
          <cell r="S85">
            <v>28560</v>
          </cell>
          <cell r="T85">
            <v>378570</v>
          </cell>
          <cell r="U85">
            <v>58836</v>
          </cell>
          <cell r="V85">
            <v>437406</v>
          </cell>
          <cell r="W85">
            <v>193182</v>
          </cell>
          <cell r="X85">
            <v>118208</v>
          </cell>
          <cell r="Y85">
            <v>311390</v>
          </cell>
          <cell r="Z85">
            <v>62637</v>
          </cell>
          <cell r="AA85">
            <v>374027</v>
          </cell>
          <cell r="AB85">
            <v>115749</v>
          </cell>
          <cell r="AC85">
            <v>489776</v>
          </cell>
          <cell r="AD85">
            <v>81423</v>
          </cell>
          <cell r="AE85">
            <v>-81423</v>
          </cell>
          <cell r="AG85">
            <v>0</v>
          </cell>
          <cell r="AI85">
            <v>0</v>
          </cell>
          <cell r="AL85">
            <v>0</v>
          </cell>
          <cell r="AN85">
            <v>0</v>
          </cell>
          <cell r="AP85">
            <v>0</v>
          </cell>
        </row>
        <row r="86">
          <cell r="B86">
            <v>-16695</v>
          </cell>
          <cell r="C86">
            <v>-27321</v>
          </cell>
          <cell r="D86">
            <v>-44016</v>
          </cell>
          <cell r="E86">
            <v>-16481</v>
          </cell>
          <cell r="F86">
            <v>-60497</v>
          </cell>
          <cell r="G86">
            <v>-20955</v>
          </cell>
          <cell r="H86">
            <v>-81452</v>
          </cell>
          <cell r="I86">
            <v>-21401</v>
          </cell>
          <cell r="J86">
            <v>-25322</v>
          </cell>
          <cell r="K86">
            <v>-46723</v>
          </cell>
          <cell r="L86">
            <v>-18488</v>
          </cell>
          <cell r="M86">
            <v>-65211</v>
          </cell>
          <cell r="N86">
            <v>-22768</v>
          </cell>
          <cell r="O86">
            <v>-87979</v>
          </cell>
          <cell r="P86">
            <v>-17069</v>
          </cell>
          <cell r="Q86">
            <v>-23262</v>
          </cell>
          <cell r="R86">
            <v>-40331</v>
          </cell>
          <cell r="S86">
            <v>-22241</v>
          </cell>
          <cell r="T86">
            <v>-62572</v>
          </cell>
          <cell r="U86">
            <v>-14874</v>
          </cell>
          <cell r="V86">
            <v>-77446</v>
          </cell>
          <cell r="W86">
            <v>-25515</v>
          </cell>
          <cell r="X86">
            <v>-19635</v>
          </cell>
          <cell r="Y86">
            <v>-45150</v>
          </cell>
          <cell r="Z86">
            <v>-17780</v>
          </cell>
          <cell r="AA86">
            <v>-62930</v>
          </cell>
          <cell r="AB86">
            <v>-19081</v>
          </cell>
          <cell r="AC86">
            <v>-82011</v>
          </cell>
          <cell r="AD86">
            <v>-15099</v>
          </cell>
          <cell r="AE86">
            <v>15099</v>
          </cell>
          <cell r="AG86">
            <v>0</v>
          </cell>
          <cell r="AI86">
            <v>0</v>
          </cell>
          <cell r="AL86">
            <v>0</v>
          </cell>
          <cell r="AN86">
            <v>0</v>
          </cell>
          <cell r="AP86">
            <v>0</v>
          </cell>
        </row>
        <row r="87">
          <cell r="B87">
            <v>199616</v>
          </cell>
          <cell r="C87">
            <v>176195</v>
          </cell>
          <cell r="D87">
            <v>375811</v>
          </cell>
          <cell r="E87">
            <v>130105</v>
          </cell>
          <cell r="F87">
            <v>505916</v>
          </cell>
          <cell r="G87">
            <v>96900</v>
          </cell>
          <cell r="H87">
            <v>602816</v>
          </cell>
          <cell r="I87">
            <v>163397</v>
          </cell>
          <cell r="J87">
            <v>173212</v>
          </cell>
          <cell r="K87">
            <v>336609</v>
          </cell>
          <cell r="L87">
            <v>129216</v>
          </cell>
          <cell r="M87">
            <v>465825</v>
          </cell>
          <cell r="N87">
            <v>143785</v>
          </cell>
          <cell r="O87">
            <v>609610</v>
          </cell>
          <cell r="P87">
            <v>142695</v>
          </cell>
          <cell r="Q87">
            <v>166984</v>
          </cell>
          <cell r="R87">
            <v>309679</v>
          </cell>
          <cell r="S87">
            <v>6319</v>
          </cell>
          <cell r="T87">
            <v>315998</v>
          </cell>
          <cell r="U87">
            <v>43962</v>
          </cell>
          <cell r="V87">
            <v>359960</v>
          </cell>
          <cell r="W87">
            <v>167667</v>
          </cell>
          <cell r="X87">
            <v>98573</v>
          </cell>
          <cell r="Y87">
            <v>266240</v>
          </cell>
          <cell r="Z87">
            <v>44857</v>
          </cell>
          <cell r="AA87">
            <v>311097</v>
          </cell>
          <cell r="AB87">
            <v>96668</v>
          </cell>
          <cell r="AC87">
            <v>407765</v>
          </cell>
          <cell r="AD87">
            <v>66324</v>
          </cell>
          <cell r="AE87">
            <v>-66324</v>
          </cell>
          <cell r="AG87">
            <v>0</v>
          </cell>
          <cell r="AI87">
            <v>0</v>
          </cell>
          <cell r="AL87">
            <v>0</v>
          </cell>
          <cell r="AN87">
            <v>0</v>
          </cell>
          <cell r="AP87">
            <v>0</v>
          </cell>
        </row>
        <row r="88">
          <cell r="B88">
            <v>-136007</v>
          </cell>
          <cell r="C88">
            <v>-157019</v>
          </cell>
          <cell r="D88">
            <v>-293026</v>
          </cell>
          <cell r="E88">
            <v>-145092</v>
          </cell>
          <cell r="F88">
            <v>-438118</v>
          </cell>
          <cell r="G88">
            <v>-84888</v>
          </cell>
          <cell r="H88">
            <v>-523006</v>
          </cell>
          <cell r="I88">
            <v>-154216</v>
          </cell>
          <cell r="J88">
            <v>-92639</v>
          </cell>
          <cell r="K88">
            <v>-246855</v>
          </cell>
          <cell r="L88">
            <v>-125447</v>
          </cell>
          <cell r="M88">
            <v>-372302</v>
          </cell>
          <cell r="N88">
            <v>-64379</v>
          </cell>
          <cell r="O88">
            <v>-436681</v>
          </cell>
          <cell r="P88">
            <v>-89834</v>
          </cell>
          <cell r="Q88">
            <v>-88163</v>
          </cell>
          <cell r="R88">
            <v>-177997</v>
          </cell>
          <cell r="S88">
            <v>-79382</v>
          </cell>
          <cell r="T88">
            <v>-257379</v>
          </cell>
          <cell r="U88">
            <v>-31909</v>
          </cell>
          <cell r="V88">
            <v>-289288</v>
          </cell>
          <cell r="W88">
            <v>-90890</v>
          </cell>
          <cell r="X88">
            <v>-68453</v>
          </cell>
          <cell r="Y88">
            <v>-159343</v>
          </cell>
          <cell r="Z88">
            <v>-10050</v>
          </cell>
          <cell r="AA88">
            <v>-169393</v>
          </cell>
          <cell r="AB88">
            <v>-76447</v>
          </cell>
          <cell r="AC88">
            <v>-245840</v>
          </cell>
          <cell r="AD88">
            <v>-54318</v>
          </cell>
          <cell r="AE88">
            <v>54318</v>
          </cell>
          <cell r="AG88">
            <v>0</v>
          </cell>
          <cell r="AI88">
            <v>0</v>
          </cell>
          <cell r="AL88">
            <v>0</v>
          </cell>
          <cell r="AN88">
            <v>0</v>
          </cell>
          <cell r="AP88">
            <v>0</v>
          </cell>
        </row>
        <row r="89">
          <cell r="B89">
            <v>63609</v>
          </cell>
          <cell r="C89">
            <v>19176</v>
          </cell>
          <cell r="D89">
            <v>82785</v>
          </cell>
          <cell r="E89">
            <v>-14987</v>
          </cell>
          <cell r="F89">
            <v>67798</v>
          </cell>
          <cell r="G89">
            <v>12012</v>
          </cell>
          <cell r="H89">
            <v>79810</v>
          </cell>
          <cell r="I89">
            <v>9181</v>
          </cell>
          <cell r="J89">
            <v>80573</v>
          </cell>
          <cell r="K89">
            <v>89754</v>
          </cell>
          <cell r="L89">
            <v>3769</v>
          </cell>
          <cell r="M89">
            <v>93523</v>
          </cell>
          <cell r="N89">
            <v>79406</v>
          </cell>
          <cell r="O89">
            <v>172929</v>
          </cell>
          <cell r="P89">
            <v>52861</v>
          </cell>
          <cell r="Q89">
            <v>78821</v>
          </cell>
          <cell r="R89">
            <v>131682</v>
          </cell>
          <cell r="S89">
            <v>-73063</v>
          </cell>
          <cell r="T89">
            <v>58619</v>
          </cell>
          <cell r="U89">
            <v>12053</v>
          </cell>
          <cell r="V89">
            <v>70672</v>
          </cell>
          <cell r="W89">
            <v>76777</v>
          </cell>
          <cell r="X89">
            <v>30120</v>
          </cell>
          <cell r="Y89">
            <v>106897</v>
          </cell>
          <cell r="Z89">
            <v>34807</v>
          </cell>
          <cell r="AA89">
            <v>141704</v>
          </cell>
          <cell r="AB89">
            <v>20221</v>
          </cell>
          <cell r="AC89">
            <v>161925</v>
          </cell>
          <cell r="AD89">
            <v>12006</v>
          </cell>
          <cell r="AE89">
            <v>-12006</v>
          </cell>
          <cell r="AG89">
            <v>0</v>
          </cell>
          <cell r="AI89">
            <v>0</v>
          </cell>
          <cell r="AL89">
            <v>0</v>
          </cell>
          <cell r="AN89">
            <v>0</v>
          </cell>
          <cell r="AP89">
            <v>0</v>
          </cell>
        </row>
        <row r="90">
          <cell r="C90">
            <v>0</v>
          </cell>
          <cell r="E90">
            <v>0</v>
          </cell>
          <cell r="G90">
            <v>0</v>
          </cell>
          <cell r="J90">
            <v>0</v>
          </cell>
          <cell r="L90">
            <v>0</v>
          </cell>
          <cell r="N90">
            <v>0</v>
          </cell>
          <cell r="Q90">
            <v>0</v>
          </cell>
          <cell r="S90">
            <v>0</v>
          </cell>
          <cell r="U90">
            <v>0</v>
          </cell>
          <cell r="X90">
            <v>0</v>
          </cell>
          <cell r="Z90">
            <v>0</v>
          </cell>
          <cell r="AB90">
            <v>0</v>
          </cell>
          <cell r="AE90">
            <v>0</v>
          </cell>
          <cell r="AG90">
            <v>0</v>
          </cell>
          <cell r="AI90">
            <v>0</v>
          </cell>
          <cell r="AL90">
            <v>0</v>
          </cell>
          <cell r="AN90">
            <v>0</v>
          </cell>
          <cell r="AP90">
            <v>0</v>
          </cell>
        </row>
        <row r="91">
          <cell r="B91">
            <v>-11989</v>
          </cell>
          <cell r="C91">
            <v>-11533</v>
          </cell>
          <cell r="D91">
            <v>-23522</v>
          </cell>
          <cell r="E91">
            <v>-11205</v>
          </cell>
          <cell r="F91">
            <v>-34727</v>
          </cell>
          <cell r="G91">
            <v>-18894</v>
          </cell>
          <cell r="H91">
            <v>-53621</v>
          </cell>
          <cell r="I91">
            <v>-7442</v>
          </cell>
          <cell r="J91">
            <v>-14899</v>
          </cell>
          <cell r="K91">
            <v>-22341</v>
          </cell>
          <cell r="L91">
            <v>-11202</v>
          </cell>
          <cell r="M91">
            <v>-33543</v>
          </cell>
          <cell r="N91">
            <v>-12671</v>
          </cell>
          <cell r="O91">
            <v>-46214</v>
          </cell>
          <cell r="P91">
            <v>-11577</v>
          </cell>
          <cell r="Q91">
            <v>-8368</v>
          </cell>
          <cell r="R91">
            <v>-19945</v>
          </cell>
          <cell r="S91">
            <v>-9812</v>
          </cell>
          <cell r="T91">
            <v>-29757</v>
          </cell>
          <cell r="U91">
            <v>-12004</v>
          </cell>
          <cell r="V91">
            <v>-41761</v>
          </cell>
          <cell r="W91">
            <v>-13199</v>
          </cell>
          <cell r="X91">
            <v>-10736</v>
          </cell>
          <cell r="Y91">
            <v>-23935</v>
          </cell>
          <cell r="Z91">
            <v>-12117</v>
          </cell>
          <cell r="AA91">
            <v>-36052</v>
          </cell>
          <cell r="AB91">
            <v>-10420</v>
          </cell>
          <cell r="AC91">
            <v>-46472</v>
          </cell>
          <cell r="AD91">
            <v>-7484</v>
          </cell>
          <cell r="AE91">
            <v>7484</v>
          </cell>
          <cell r="AG91">
            <v>0</v>
          </cell>
          <cell r="AI91">
            <v>0</v>
          </cell>
          <cell r="AL91">
            <v>0</v>
          </cell>
          <cell r="AN91">
            <v>0</v>
          </cell>
          <cell r="AP91">
            <v>0</v>
          </cell>
        </row>
        <row r="92">
          <cell r="B92">
            <v>-13482</v>
          </cell>
          <cell r="C92">
            <v>-10157</v>
          </cell>
          <cell r="D92">
            <v>-23639</v>
          </cell>
          <cell r="E92">
            <v>-14376</v>
          </cell>
          <cell r="F92">
            <v>-38015</v>
          </cell>
          <cell r="G92">
            <v>-7003</v>
          </cell>
          <cell r="H92">
            <v>-45018</v>
          </cell>
          <cell r="I92">
            <v>-7463</v>
          </cell>
          <cell r="J92">
            <v>-7607</v>
          </cell>
          <cell r="K92">
            <v>-15070</v>
          </cell>
          <cell r="L92">
            <v>-9161</v>
          </cell>
          <cell r="M92">
            <v>-24231</v>
          </cell>
          <cell r="N92">
            <v>-7089</v>
          </cell>
          <cell r="O92">
            <v>-31320</v>
          </cell>
          <cell r="P92">
            <v>-6388</v>
          </cell>
          <cell r="Q92">
            <v>-8997</v>
          </cell>
          <cell r="R92">
            <v>-15385</v>
          </cell>
          <cell r="S92">
            <v>-7474</v>
          </cell>
          <cell r="T92">
            <v>-22859</v>
          </cell>
          <cell r="U92">
            <v>-9275</v>
          </cell>
          <cell r="V92">
            <v>-32134</v>
          </cell>
          <cell r="W92">
            <v>-6386</v>
          </cell>
          <cell r="X92">
            <v>-13472</v>
          </cell>
          <cell r="Y92">
            <v>-19858</v>
          </cell>
          <cell r="Z92">
            <v>-8011</v>
          </cell>
          <cell r="AA92">
            <v>-27869</v>
          </cell>
          <cell r="AB92">
            <v>-2618</v>
          </cell>
          <cell r="AC92">
            <v>-30487</v>
          </cell>
          <cell r="AD92">
            <v>-11618</v>
          </cell>
          <cell r="AE92">
            <v>11618</v>
          </cell>
          <cell r="AG92">
            <v>0</v>
          </cell>
          <cell r="AI92">
            <v>0</v>
          </cell>
          <cell r="AL92">
            <v>0</v>
          </cell>
          <cell r="AN92">
            <v>0</v>
          </cell>
          <cell r="AP92">
            <v>0</v>
          </cell>
        </row>
        <row r="93">
          <cell r="B93">
            <v>0</v>
          </cell>
          <cell r="C93">
            <v>0</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E93">
            <v>0</v>
          </cell>
          <cell r="AG93">
            <v>0</v>
          </cell>
          <cell r="AI93">
            <v>0</v>
          </cell>
          <cell r="AL93">
            <v>0</v>
          </cell>
          <cell r="AN93">
            <v>0</v>
          </cell>
          <cell r="AP93">
            <v>0</v>
          </cell>
        </row>
        <row r="94">
          <cell r="B94">
            <v>0</v>
          </cell>
          <cell r="C94">
            <v>0</v>
          </cell>
          <cell r="D94">
            <v>0</v>
          </cell>
          <cell r="E94">
            <v>208</v>
          </cell>
          <cell r="F94">
            <v>208</v>
          </cell>
          <cell r="G94">
            <v>2520</v>
          </cell>
          <cell r="H94">
            <v>2728</v>
          </cell>
          <cell r="I94">
            <v>0</v>
          </cell>
          <cell r="J94">
            <v>2791</v>
          </cell>
          <cell r="K94">
            <v>2791</v>
          </cell>
          <cell r="L94">
            <v>-2791</v>
          </cell>
          <cell r="M94">
            <v>0</v>
          </cell>
          <cell r="N94">
            <v>-5926</v>
          </cell>
          <cell r="O94">
            <v>-5926</v>
          </cell>
          <cell r="P94">
            <v>0</v>
          </cell>
          <cell r="Q94">
            <v>0</v>
          </cell>
          <cell r="R94">
            <v>0</v>
          </cell>
          <cell r="S94">
            <v>0</v>
          </cell>
          <cell r="T94">
            <v>0</v>
          </cell>
          <cell r="U94">
            <v>4356</v>
          </cell>
          <cell r="V94">
            <v>4356</v>
          </cell>
          <cell r="W94">
            <v>0</v>
          </cell>
          <cell r="X94">
            <v>-711</v>
          </cell>
          <cell r="Y94">
            <v>-711</v>
          </cell>
          <cell r="Z94">
            <v>711</v>
          </cell>
          <cell r="AA94">
            <v>0</v>
          </cell>
          <cell r="AB94">
            <v>5254</v>
          </cell>
          <cell r="AC94">
            <v>5254</v>
          </cell>
          <cell r="AE94">
            <v>0</v>
          </cell>
          <cell r="AG94">
            <v>0</v>
          </cell>
          <cell r="AI94">
            <v>0</v>
          </cell>
          <cell r="AL94">
            <v>0</v>
          </cell>
          <cell r="AN94">
            <v>0</v>
          </cell>
          <cell r="AP94">
            <v>0</v>
          </cell>
        </row>
        <row r="95">
          <cell r="B95">
            <v>144</v>
          </cell>
          <cell r="C95">
            <v>59</v>
          </cell>
          <cell r="D95">
            <v>203</v>
          </cell>
          <cell r="E95">
            <v>-203</v>
          </cell>
          <cell r="F95">
            <v>0</v>
          </cell>
          <cell r="G95">
            <v>-2996</v>
          </cell>
          <cell r="H95">
            <v>-2996</v>
          </cell>
          <cell r="I95">
            <v>-247</v>
          </cell>
          <cell r="J95">
            <v>247</v>
          </cell>
          <cell r="K95">
            <v>0</v>
          </cell>
          <cell r="L95">
            <v>-515</v>
          </cell>
          <cell r="M95">
            <v>-515</v>
          </cell>
          <cell r="N95">
            <v>883</v>
          </cell>
          <cell r="O95">
            <v>368</v>
          </cell>
          <cell r="P95">
            <v>-16289</v>
          </cell>
          <cell r="Q95">
            <v>-6889</v>
          </cell>
          <cell r="R95">
            <v>-23178</v>
          </cell>
          <cell r="S95">
            <v>-3112</v>
          </cell>
          <cell r="T95">
            <v>-26290</v>
          </cell>
          <cell r="U95">
            <v>-29438</v>
          </cell>
          <cell r="V95">
            <v>-55728</v>
          </cell>
          <cell r="W95">
            <v>-151</v>
          </cell>
          <cell r="X95">
            <v>151</v>
          </cell>
          <cell r="Y95">
            <v>0</v>
          </cell>
          <cell r="Z95">
            <v>-860</v>
          </cell>
          <cell r="AA95">
            <v>-860</v>
          </cell>
          <cell r="AB95">
            <v>860</v>
          </cell>
          <cell r="AC95">
            <v>0</v>
          </cell>
          <cell r="AD95">
            <v>-3117</v>
          </cell>
          <cell r="AE95">
            <v>3117</v>
          </cell>
          <cell r="AG95">
            <v>0</v>
          </cell>
          <cell r="AI95">
            <v>0</v>
          </cell>
          <cell r="AL95">
            <v>0</v>
          </cell>
          <cell r="AN95">
            <v>0</v>
          </cell>
          <cell r="AP95">
            <v>0</v>
          </cell>
        </row>
        <row r="96">
          <cell r="B96">
            <v>150</v>
          </cell>
          <cell r="C96">
            <v>46440</v>
          </cell>
          <cell r="D96">
            <v>46590</v>
          </cell>
          <cell r="E96">
            <v>70378</v>
          </cell>
          <cell r="F96">
            <v>116968</v>
          </cell>
          <cell r="G96">
            <v>-110077</v>
          </cell>
          <cell r="H96">
            <v>6891</v>
          </cell>
          <cell r="I96">
            <v>393</v>
          </cell>
          <cell r="J96">
            <v>-798</v>
          </cell>
          <cell r="K96">
            <v>-405</v>
          </cell>
          <cell r="L96">
            <v>56</v>
          </cell>
          <cell r="M96">
            <v>-349</v>
          </cell>
          <cell r="N96">
            <v>-1254</v>
          </cell>
          <cell r="O96">
            <v>-1603</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2701</v>
          </cell>
          <cell r="AE96">
            <v>-2701</v>
          </cell>
          <cell r="AG96">
            <v>0</v>
          </cell>
          <cell r="AI96">
            <v>0</v>
          </cell>
          <cell r="AL96">
            <v>0</v>
          </cell>
          <cell r="AN96">
            <v>0</v>
          </cell>
          <cell r="AP96">
            <v>0</v>
          </cell>
        </row>
        <row r="97">
          <cell r="C97">
            <v>0</v>
          </cell>
          <cell r="E97">
            <v>0</v>
          </cell>
          <cell r="G97">
            <v>0</v>
          </cell>
          <cell r="J97">
            <v>0</v>
          </cell>
          <cell r="L97">
            <v>0</v>
          </cell>
          <cell r="N97">
            <v>0</v>
          </cell>
          <cell r="Q97">
            <v>0</v>
          </cell>
          <cell r="S97">
            <v>0</v>
          </cell>
          <cell r="U97">
            <v>0</v>
          </cell>
          <cell r="X97">
            <v>0</v>
          </cell>
          <cell r="Z97">
            <v>0</v>
          </cell>
          <cell r="AB97">
            <v>0</v>
          </cell>
          <cell r="AE97">
            <v>0</v>
          </cell>
          <cell r="AG97">
            <v>0</v>
          </cell>
          <cell r="AI97">
            <v>0</v>
          </cell>
          <cell r="AL97">
            <v>0</v>
          </cell>
          <cell r="AN97">
            <v>0</v>
          </cell>
          <cell r="AP97">
            <v>0</v>
          </cell>
        </row>
        <row r="98">
          <cell r="B98">
            <v>38432</v>
          </cell>
          <cell r="C98">
            <v>43985</v>
          </cell>
          <cell r="D98">
            <v>82417</v>
          </cell>
          <cell r="E98">
            <v>29815</v>
          </cell>
          <cell r="F98">
            <v>112232</v>
          </cell>
          <cell r="G98">
            <v>-124438</v>
          </cell>
          <cell r="H98">
            <v>-12206</v>
          </cell>
          <cell r="I98">
            <v>-5578</v>
          </cell>
          <cell r="J98">
            <v>60307</v>
          </cell>
          <cell r="K98">
            <v>54729</v>
          </cell>
          <cell r="L98">
            <v>-19844</v>
          </cell>
          <cell r="M98">
            <v>34885</v>
          </cell>
          <cell r="N98">
            <v>53349</v>
          </cell>
          <cell r="O98">
            <v>88234</v>
          </cell>
          <cell r="P98">
            <v>18607</v>
          </cell>
          <cell r="Q98">
            <v>54567</v>
          </cell>
          <cell r="R98">
            <v>73174</v>
          </cell>
          <cell r="S98">
            <v>-93461</v>
          </cell>
          <cell r="T98">
            <v>-20287</v>
          </cell>
          <cell r="U98">
            <v>-34308</v>
          </cell>
          <cell r="V98">
            <v>-54595</v>
          </cell>
          <cell r="W98">
            <v>57041</v>
          </cell>
          <cell r="X98">
            <v>5352</v>
          </cell>
          <cell r="Y98">
            <v>62393</v>
          </cell>
          <cell r="Z98">
            <v>14530</v>
          </cell>
          <cell r="AA98">
            <v>76923</v>
          </cell>
          <cell r="AB98">
            <v>13297</v>
          </cell>
          <cell r="AC98">
            <v>90220</v>
          </cell>
          <cell r="AD98">
            <v>-7512</v>
          </cell>
          <cell r="AE98">
            <v>7512</v>
          </cell>
          <cell r="AG98">
            <v>0</v>
          </cell>
          <cell r="AI98">
            <v>0</v>
          </cell>
          <cell r="AL98">
            <v>0</v>
          </cell>
          <cell r="AN98">
            <v>0</v>
          </cell>
          <cell r="AP98">
            <v>0</v>
          </cell>
        </row>
        <row r="99">
          <cell r="C99">
            <v>0</v>
          </cell>
          <cell r="E99">
            <v>0</v>
          </cell>
          <cell r="G99">
            <v>0</v>
          </cell>
          <cell r="J99">
            <v>0</v>
          </cell>
          <cell r="L99">
            <v>0</v>
          </cell>
          <cell r="N99">
            <v>0</v>
          </cell>
          <cell r="Q99">
            <v>0</v>
          </cell>
          <cell r="S99">
            <v>0</v>
          </cell>
          <cell r="U99">
            <v>0</v>
          </cell>
          <cell r="X99">
            <v>0</v>
          </cell>
          <cell r="Z99">
            <v>0</v>
          </cell>
          <cell r="AB99">
            <v>0</v>
          </cell>
          <cell r="AE99">
            <v>0</v>
          </cell>
          <cell r="AG99">
            <v>0</v>
          </cell>
          <cell r="AI99">
            <v>0</v>
          </cell>
          <cell r="AL99">
            <v>0</v>
          </cell>
          <cell r="AN99">
            <v>0</v>
          </cell>
          <cell r="AP99">
            <v>0</v>
          </cell>
        </row>
        <row r="100">
          <cell r="B100">
            <v>7253</v>
          </cell>
          <cell r="C100">
            <v>3072</v>
          </cell>
          <cell r="D100">
            <v>10325</v>
          </cell>
          <cell r="E100">
            <v>5133</v>
          </cell>
          <cell r="F100">
            <v>15458</v>
          </cell>
          <cell r="G100">
            <v>7357</v>
          </cell>
          <cell r="H100">
            <v>22815</v>
          </cell>
          <cell r="I100">
            <v>2421</v>
          </cell>
          <cell r="J100">
            <v>2307</v>
          </cell>
          <cell r="K100">
            <v>4728</v>
          </cell>
          <cell r="L100">
            <v>4745</v>
          </cell>
          <cell r="M100">
            <v>9473</v>
          </cell>
          <cell r="N100">
            <v>6739</v>
          </cell>
          <cell r="O100">
            <v>16212</v>
          </cell>
          <cell r="P100">
            <v>2921</v>
          </cell>
          <cell r="Q100">
            <v>1918</v>
          </cell>
          <cell r="R100">
            <v>4839</v>
          </cell>
          <cell r="S100">
            <v>8680</v>
          </cell>
          <cell r="T100">
            <v>13519</v>
          </cell>
          <cell r="U100">
            <v>4776</v>
          </cell>
          <cell r="V100">
            <v>18295</v>
          </cell>
          <cell r="W100">
            <v>9457</v>
          </cell>
          <cell r="X100">
            <v>7836</v>
          </cell>
          <cell r="Y100">
            <v>17293</v>
          </cell>
          <cell r="Z100">
            <v>6648</v>
          </cell>
          <cell r="AA100">
            <v>23941</v>
          </cell>
          <cell r="AB100">
            <v>1358</v>
          </cell>
          <cell r="AC100">
            <v>25299</v>
          </cell>
          <cell r="AD100">
            <v>3827</v>
          </cell>
          <cell r="AE100">
            <v>-3827</v>
          </cell>
          <cell r="AG100">
            <v>0</v>
          </cell>
          <cell r="AI100">
            <v>0</v>
          </cell>
          <cell r="AL100">
            <v>0</v>
          </cell>
          <cell r="AN100">
            <v>0</v>
          </cell>
          <cell r="AP100">
            <v>0</v>
          </cell>
        </row>
        <row r="101">
          <cell r="B101">
            <v>-30619</v>
          </cell>
          <cell r="C101">
            <v>-30711</v>
          </cell>
          <cell r="D101">
            <v>-61330</v>
          </cell>
          <cell r="E101">
            <v>-24367</v>
          </cell>
          <cell r="F101">
            <v>-85697</v>
          </cell>
          <cell r="G101">
            <v>-31209</v>
          </cell>
          <cell r="H101">
            <v>-116906</v>
          </cell>
          <cell r="I101">
            <v>-41126</v>
          </cell>
          <cell r="J101">
            <v>-44081</v>
          </cell>
          <cell r="K101">
            <v>-85207</v>
          </cell>
          <cell r="L101">
            <v>-36510</v>
          </cell>
          <cell r="M101">
            <v>-121717</v>
          </cell>
          <cell r="N101">
            <v>-25871</v>
          </cell>
          <cell r="O101">
            <v>-147588</v>
          </cell>
          <cell r="P101">
            <v>-41939</v>
          </cell>
          <cell r="Q101">
            <v>-39992</v>
          </cell>
          <cell r="R101">
            <v>-81931</v>
          </cell>
          <cell r="S101">
            <v>-32696</v>
          </cell>
          <cell r="T101">
            <v>-114627</v>
          </cell>
          <cell r="U101">
            <v>-42853</v>
          </cell>
          <cell r="V101">
            <v>-157480</v>
          </cell>
          <cell r="W101">
            <v>-55432</v>
          </cell>
          <cell r="X101">
            <v>-62508</v>
          </cell>
          <cell r="Y101">
            <v>-117940</v>
          </cell>
          <cell r="Z101">
            <v>-40382</v>
          </cell>
          <cell r="AA101">
            <v>-158322</v>
          </cell>
          <cell r="AB101">
            <v>-46702</v>
          </cell>
          <cell r="AC101">
            <v>-205024</v>
          </cell>
          <cell r="AD101">
            <v>-27406</v>
          </cell>
          <cell r="AE101">
            <v>27406</v>
          </cell>
          <cell r="AG101">
            <v>0</v>
          </cell>
          <cell r="AI101">
            <v>0</v>
          </cell>
          <cell r="AL101">
            <v>0</v>
          </cell>
          <cell r="AN101">
            <v>0</v>
          </cell>
          <cell r="AP101">
            <v>0</v>
          </cell>
        </row>
        <row r="102">
          <cell r="B102">
            <v>-23366</v>
          </cell>
          <cell r="C102">
            <v>-27639</v>
          </cell>
          <cell r="D102">
            <v>-51005</v>
          </cell>
          <cell r="E102">
            <v>-19234</v>
          </cell>
          <cell r="F102">
            <v>-70239</v>
          </cell>
          <cell r="G102">
            <v>-23852</v>
          </cell>
          <cell r="H102">
            <v>-94091</v>
          </cell>
          <cell r="I102">
            <v>-38705</v>
          </cell>
          <cell r="J102">
            <v>-41774</v>
          </cell>
          <cell r="K102">
            <v>-80479</v>
          </cell>
          <cell r="L102">
            <v>-31765</v>
          </cell>
          <cell r="M102">
            <v>-112244</v>
          </cell>
          <cell r="N102">
            <v>-19132</v>
          </cell>
          <cell r="O102">
            <v>-131376</v>
          </cell>
          <cell r="P102">
            <v>-39018</v>
          </cell>
          <cell r="Q102">
            <v>-38074</v>
          </cell>
          <cell r="R102">
            <v>-77092</v>
          </cell>
          <cell r="S102">
            <v>-24016</v>
          </cell>
          <cell r="T102">
            <v>-101108</v>
          </cell>
          <cell r="U102">
            <v>-38077</v>
          </cell>
          <cell r="V102">
            <v>-139185</v>
          </cell>
          <cell r="W102">
            <v>-45975</v>
          </cell>
          <cell r="X102">
            <v>-54672</v>
          </cell>
          <cell r="Y102">
            <v>-100647</v>
          </cell>
          <cell r="Z102">
            <v>-33734</v>
          </cell>
          <cell r="AA102">
            <v>-134381</v>
          </cell>
          <cell r="AB102">
            <v>-45344</v>
          </cell>
          <cell r="AC102">
            <v>-179725</v>
          </cell>
          <cell r="AD102">
            <v>-23579</v>
          </cell>
          <cell r="AE102">
            <v>23579</v>
          </cell>
          <cell r="AG102">
            <v>0</v>
          </cell>
          <cell r="AI102">
            <v>0</v>
          </cell>
          <cell r="AL102">
            <v>0</v>
          </cell>
          <cell r="AN102">
            <v>0</v>
          </cell>
          <cell r="AP102">
            <v>0</v>
          </cell>
        </row>
        <row r="103">
          <cell r="C103">
            <v>0</v>
          </cell>
          <cell r="E103">
            <v>0</v>
          </cell>
          <cell r="G103">
            <v>0</v>
          </cell>
          <cell r="J103">
            <v>0</v>
          </cell>
          <cell r="L103">
            <v>0</v>
          </cell>
          <cell r="N103">
            <v>0</v>
          </cell>
          <cell r="Q103">
            <v>0</v>
          </cell>
          <cell r="S103">
            <v>0</v>
          </cell>
          <cell r="U103">
            <v>0</v>
          </cell>
          <cell r="X103">
            <v>0</v>
          </cell>
          <cell r="Z103">
            <v>0</v>
          </cell>
          <cell r="AB103">
            <v>0</v>
          </cell>
          <cell r="AE103">
            <v>0</v>
          </cell>
          <cell r="AG103">
            <v>0</v>
          </cell>
          <cell r="AI103">
            <v>0</v>
          </cell>
          <cell r="AL103">
            <v>0</v>
          </cell>
          <cell r="AN103">
            <v>0</v>
          </cell>
          <cell r="AP103">
            <v>0</v>
          </cell>
        </row>
        <row r="104">
          <cell r="B104">
            <v>15066</v>
          </cell>
          <cell r="C104">
            <v>16346</v>
          </cell>
          <cell r="D104">
            <v>31412</v>
          </cell>
          <cell r="E104">
            <v>10581</v>
          </cell>
          <cell r="F104">
            <v>41993</v>
          </cell>
          <cell r="G104">
            <v>-148290</v>
          </cell>
          <cell r="H104">
            <v>-106297</v>
          </cell>
          <cell r="I104">
            <v>-44283</v>
          </cell>
          <cell r="J104">
            <v>18533</v>
          </cell>
          <cell r="K104">
            <v>-25750</v>
          </cell>
          <cell r="L104">
            <v>-51609</v>
          </cell>
          <cell r="M104">
            <v>-77359</v>
          </cell>
          <cell r="N104">
            <v>34217</v>
          </cell>
          <cell r="O104">
            <v>-43142</v>
          </cell>
          <cell r="P104">
            <v>-20411</v>
          </cell>
          <cell r="Q104">
            <v>16493</v>
          </cell>
          <cell r="R104">
            <v>-3918</v>
          </cell>
          <cell r="S104">
            <v>-117477</v>
          </cell>
          <cell r="T104">
            <v>-121395</v>
          </cell>
          <cell r="U104">
            <v>-72385</v>
          </cell>
          <cell r="V104">
            <v>-193780</v>
          </cell>
          <cell r="W104">
            <v>11066</v>
          </cell>
          <cell r="X104">
            <v>-49320</v>
          </cell>
          <cell r="Y104">
            <v>-38254</v>
          </cell>
          <cell r="Z104">
            <v>-19204</v>
          </cell>
          <cell r="AA104">
            <v>-57458</v>
          </cell>
          <cell r="AB104">
            <v>-32047</v>
          </cell>
          <cell r="AC104">
            <v>-89505</v>
          </cell>
          <cell r="AD104">
            <v>-31091</v>
          </cell>
          <cell r="AE104">
            <v>31091</v>
          </cell>
          <cell r="AG104">
            <v>0</v>
          </cell>
          <cell r="AI104">
            <v>0</v>
          </cell>
          <cell r="AL104">
            <v>0</v>
          </cell>
          <cell r="AN104">
            <v>0</v>
          </cell>
          <cell r="AP104">
            <v>0</v>
          </cell>
        </row>
        <row r="105">
          <cell r="B105">
            <v>-3482</v>
          </cell>
          <cell r="C105">
            <v>-4156</v>
          </cell>
          <cell r="D105">
            <v>-7638</v>
          </cell>
          <cell r="E105">
            <v>-4040</v>
          </cell>
          <cell r="F105">
            <v>-11678</v>
          </cell>
          <cell r="G105">
            <v>-3067</v>
          </cell>
          <cell r="H105">
            <v>-14745</v>
          </cell>
          <cell r="I105">
            <v>-3414</v>
          </cell>
          <cell r="J105">
            <v>-3818</v>
          </cell>
          <cell r="K105">
            <v>-7232</v>
          </cell>
          <cell r="L105">
            <v>-3125</v>
          </cell>
          <cell r="M105">
            <v>-10357</v>
          </cell>
          <cell r="N105">
            <v>-2856</v>
          </cell>
          <cell r="O105">
            <v>-13213</v>
          </cell>
          <cell r="P105">
            <v>-912</v>
          </cell>
          <cell r="Q105">
            <v>-2252</v>
          </cell>
          <cell r="R105">
            <v>-3164</v>
          </cell>
          <cell r="S105">
            <v>250</v>
          </cell>
          <cell r="T105">
            <v>-2914</v>
          </cell>
          <cell r="U105">
            <v>-275</v>
          </cell>
          <cell r="V105">
            <v>-3189</v>
          </cell>
          <cell r="W105">
            <v>-4453</v>
          </cell>
          <cell r="X105">
            <v>-2676</v>
          </cell>
          <cell r="Y105">
            <v>-7129</v>
          </cell>
          <cell r="Z105">
            <v>1871</v>
          </cell>
          <cell r="AA105">
            <v>-5258</v>
          </cell>
          <cell r="AB105">
            <v>-4748</v>
          </cell>
          <cell r="AC105">
            <v>-10006</v>
          </cell>
          <cell r="AD105">
            <v>-2184</v>
          </cell>
          <cell r="AE105">
            <v>2184</v>
          </cell>
          <cell r="AG105">
            <v>0</v>
          </cell>
          <cell r="AI105">
            <v>0</v>
          </cell>
          <cell r="AL105">
            <v>0</v>
          </cell>
          <cell r="AN105">
            <v>0</v>
          </cell>
          <cell r="AP105">
            <v>0</v>
          </cell>
        </row>
        <row r="106">
          <cell r="B106">
            <v>-383</v>
          </cell>
          <cell r="C106">
            <v>412</v>
          </cell>
          <cell r="D106">
            <v>29</v>
          </cell>
          <cell r="E106">
            <v>186</v>
          </cell>
          <cell r="F106">
            <v>215</v>
          </cell>
          <cell r="G106">
            <v>1301</v>
          </cell>
          <cell r="H106">
            <v>1516</v>
          </cell>
          <cell r="I106">
            <v>40678</v>
          </cell>
          <cell r="J106">
            <v>24686</v>
          </cell>
          <cell r="K106">
            <v>65364</v>
          </cell>
          <cell r="L106">
            <v>-126</v>
          </cell>
          <cell r="M106">
            <v>65238</v>
          </cell>
          <cell r="N106">
            <v>1807</v>
          </cell>
          <cell r="O106">
            <v>67045</v>
          </cell>
          <cell r="P106">
            <v>311</v>
          </cell>
          <cell r="Q106">
            <v>4619</v>
          </cell>
          <cell r="R106">
            <v>4930</v>
          </cell>
          <cell r="S106">
            <v>46</v>
          </cell>
          <cell r="T106">
            <v>4976</v>
          </cell>
          <cell r="U106">
            <v>-6386</v>
          </cell>
          <cell r="V106">
            <v>-1410</v>
          </cell>
          <cell r="W106">
            <v>2332</v>
          </cell>
          <cell r="X106">
            <v>-4317</v>
          </cell>
          <cell r="Y106">
            <v>-1985</v>
          </cell>
          <cell r="Z106">
            <v>-3313</v>
          </cell>
          <cell r="AA106">
            <v>-5298</v>
          </cell>
          <cell r="AB106">
            <v>5664</v>
          </cell>
          <cell r="AC106">
            <v>366</v>
          </cell>
          <cell r="AD106">
            <v>514</v>
          </cell>
          <cell r="AE106">
            <v>-514</v>
          </cell>
          <cell r="AG106">
            <v>0</v>
          </cell>
          <cell r="AI106">
            <v>0</v>
          </cell>
          <cell r="AL106">
            <v>0</v>
          </cell>
          <cell r="AN106">
            <v>0</v>
          </cell>
          <cell r="AP106">
            <v>0</v>
          </cell>
        </row>
        <row r="107">
          <cell r="B107">
            <v>-3865</v>
          </cell>
          <cell r="C107">
            <v>-3744</v>
          </cell>
          <cell r="D107">
            <v>-7609</v>
          </cell>
          <cell r="E107">
            <v>-3854</v>
          </cell>
          <cell r="F107">
            <v>-11463</v>
          </cell>
          <cell r="G107">
            <v>-1766</v>
          </cell>
          <cell r="H107">
            <v>-13229</v>
          </cell>
          <cell r="I107">
            <v>37264</v>
          </cell>
          <cell r="J107">
            <v>20868</v>
          </cell>
          <cell r="K107">
            <v>58132</v>
          </cell>
          <cell r="L107">
            <v>-3251</v>
          </cell>
          <cell r="M107">
            <v>54881</v>
          </cell>
          <cell r="N107">
            <v>-1049</v>
          </cell>
          <cell r="O107">
            <v>53832</v>
          </cell>
          <cell r="P107">
            <v>-601</v>
          </cell>
          <cell r="Q107">
            <v>2367</v>
          </cell>
          <cell r="R107">
            <v>1766</v>
          </cell>
          <cell r="S107">
            <v>296</v>
          </cell>
          <cell r="T107">
            <v>2062</v>
          </cell>
          <cell r="U107">
            <v>-6661</v>
          </cell>
          <cell r="V107">
            <v>-4599</v>
          </cell>
          <cell r="W107">
            <v>-2121</v>
          </cell>
          <cell r="X107">
            <v>-6993</v>
          </cell>
          <cell r="Y107">
            <v>-9114</v>
          </cell>
          <cell r="Z107">
            <v>-1442</v>
          </cell>
          <cell r="AA107">
            <v>-10556</v>
          </cell>
          <cell r="AB107">
            <v>916</v>
          </cell>
          <cell r="AC107">
            <v>-9640</v>
          </cell>
          <cell r="AD107">
            <v>-1670</v>
          </cell>
          <cell r="AE107">
            <v>1670</v>
          </cell>
          <cell r="AG107">
            <v>0</v>
          </cell>
          <cell r="AI107">
            <v>0</v>
          </cell>
          <cell r="AL107">
            <v>0</v>
          </cell>
          <cell r="AN107">
            <v>0</v>
          </cell>
          <cell r="AP107">
            <v>0</v>
          </cell>
        </row>
        <row r="108">
          <cell r="C108">
            <v>0</v>
          </cell>
          <cell r="E108">
            <v>0</v>
          </cell>
          <cell r="G108">
            <v>0</v>
          </cell>
          <cell r="J108">
            <v>0</v>
          </cell>
          <cell r="L108">
            <v>0</v>
          </cell>
          <cell r="N108">
            <v>0</v>
          </cell>
          <cell r="Q108">
            <v>0</v>
          </cell>
          <cell r="S108">
            <v>0</v>
          </cell>
          <cell r="U108">
            <v>0</v>
          </cell>
          <cell r="X108">
            <v>0</v>
          </cell>
          <cell r="Z108">
            <v>0</v>
          </cell>
          <cell r="AB108">
            <v>0</v>
          </cell>
          <cell r="AE108">
            <v>0</v>
          </cell>
          <cell r="AG108">
            <v>0</v>
          </cell>
          <cell r="AI108">
            <v>0</v>
          </cell>
          <cell r="AL108">
            <v>0</v>
          </cell>
          <cell r="AN108">
            <v>0</v>
          </cell>
          <cell r="AP108">
            <v>0</v>
          </cell>
        </row>
        <row r="109">
          <cell r="B109">
            <v>11201</v>
          </cell>
          <cell r="C109">
            <v>12602</v>
          </cell>
          <cell r="D109">
            <v>23803</v>
          </cell>
          <cell r="E109">
            <v>6727</v>
          </cell>
          <cell r="F109">
            <v>30530</v>
          </cell>
          <cell r="G109">
            <v>-150056</v>
          </cell>
          <cell r="H109">
            <v>-119526</v>
          </cell>
          <cell r="I109">
            <v>-7019</v>
          </cell>
          <cell r="J109">
            <v>39401</v>
          </cell>
          <cell r="K109">
            <v>32382</v>
          </cell>
          <cell r="L109">
            <v>-54860</v>
          </cell>
          <cell r="M109">
            <v>-22478</v>
          </cell>
          <cell r="N109">
            <v>33168</v>
          </cell>
          <cell r="O109">
            <v>10690</v>
          </cell>
          <cell r="P109">
            <v>-21012</v>
          </cell>
          <cell r="Q109">
            <v>18860</v>
          </cell>
          <cell r="R109">
            <v>-2152</v>
          </cell>
          <cell r="S109">
            <v>-117181</v>
          </cell>
          <cell r="T109">
            <v>-119333</v>
          </cell>
          <cell r="U109">
            <v>-79046</v>
          </cell>
          <cell r="V109">
            <v>-198379</v>
          </cell>
          <cell r="W109">
            <v>8945</v>
          </cell>
          <cell r="X109">
            <v>-56313</v>
          </cell>
          <cell r="Y109">
            <v>-47368</v>
          </cell>
          <cell r="Z109">
            <v>-20646</v>
          </cell>
          <cell r="AA109">
            <v>-68014</v>
          </cell>
          <cell r="AB109">
            <v>-31131</v>
          </cell>
          <cell r="AC109">
            <v>-99145</v>
          </cell>
          <cell r="AD109">
            <v>-32761</v>
          </cell>
          <cell r="AE109">
            <v>32761</v>
          </cell>
          <cell r="AG109">
            <v>0</v>
          </cell>
          <cell r="AI109">
            <v>0</v>
          </cell>
          <cell r="AL109">
            <v>0</v>
          </cell>
          <cell r="AN109">
            <v>0</v>
          </cell>
          <cell r="AP109">
            <v>0</v>
          </cell>
        </row>
        <row r="110">
          <cell r="C110">
            <v>0</v>
          </cell>
          <cell r="E110">
            <v>0</v>
          </cell>
          <cell r="G110">
            <v>0</v>
          </cell>
          <cell r="J110">
            <v>0</v>
          </cell>
          <cell r="L110">
            <v>0</v>
          </cell>
          <cell r="N110">
            <v>0</v>
          </cell>
          <cell r="Q110">
            <v>0</v>
          </cell>
          <cell r="S110">
            <v>0</v>
          </cell>
          <cell r="U110">
            <v>0</v>
          </cell>
          <cell r="X110">
            <v>0</v>
          </cell>
          <cell r="Z110">
            <v>0</v>
          </cell>
          <cell r="AB110">
            <v>0</v>
          </cell>
          <cell r="AE110">
            <v>0</v>
          </cell>
          <cell r="AG110">
            <v>0</v>
          </cell>
          <cell r="AI110">
            <v>0</v>
          </cell>
          <cell r="AL110">
            <v>0</v>
          </cell>
          <cell r="AN110">
            <v>0</v>
          </cell>
          <cell r="AP110">
            <v>0</v>
          </cell>
        </row>
        <row r="111">
          <cell r="B111">
            <v>3316</v>
          </cell>
          <cell r="C111">
            <v>16208</v>
          </cell>
          <cell r="D111">
            <v>19524</v>
          </cell>
          <cell r="E111">
            <v>3879</v>
          </cell>
          <cell r="F111">
            <v>23403</v>
          </cell>
          <cell r="G111">
            <v>-135621</v>
          </cell>
          <cell r="H111">
            <v>-112218</v>
          </cell>
          <cell r="I111">
            <v>-5549</v>
          </cell>
          <cell r="J111">
            <v>27627</v>
          </cell>
          <cell r="K111">
            <v>22078</v>
          </cell>
          <cell r="L111">
            <v>-52871</v>
          </cell>
          <cell r="M111">
            <v>-30793</v>
          </cell>
          <cell r="N111">
            <v>29544</v>
          </cell>
          <cell r="O111">
            <v>-1249</v>
          </cell>
          <cell r="P111">
            <v>-19691</v>
          </cell>
          <cell r="Q111">
            <v>15563</v>
          </cell>
          <cell r="R111">
            <v>-4128</v>
          </cell>
          <cell r="S111">
            <v>-119063</v>
          </cell>
          <cell r="T111">
            <v>-123191</v>
          </cell>
          <cell r="U111">
            <v>-79124</v>
          </cell>
          <cell r="V111">
            <v>-202315</v>
          </cell>
          <cell r="W111">
            <v>8589</v>
          </cell>
          <cell r="X111">
            <v>-54078</v>
          </cell>
          <cell r="Y111">
            <v>-45489</v>
          </cell>
          <cell r="Z111">
            <v>-19922</v>
          </cell>
          <cell r="AA111">
            <v>-65411</v>
          </cell>
          <cell r="AB111">
            <v>-30920</v>
          </cell>
          <cell r="AC111">
            <v>-96331</v>
          </cell>
          <cell r="AD111">
            <v>-32254</v>
          </cell>
          <cell r="AE111">
            <v>32254</v>
          </cell>
          <cell r="AG111">
            <v>0</v>
          </cell>
          <cell r="AI111">
            <v>0</v>
          </cell>
          <cell r="AL111">
            <v>0</v>
          </cell>
          <cell r="AN111">
            <v>0</v>
          </cell>
          <cell r="AP111">
            <v>0</v>
          </cell>
        </row>
        <row r="112">
          <cell r="B112">
            <v>7885</v>
          </cell>
          <cell r="C112">
            <v>-3606</v>
          </cell>
          <cell r="D112">
            <v>4279</v>
          </cell>
          <cell r="E112">
            <v>2848</v>
          </cell>
          <cell r="F112">
            <v>7127</v>
          </cell>
          <cell r="G112">
            <v>-14435</v>
          </cell>
          <cell r="H112">
            <v>-7308</v>
          </cell>
          <cell r="I112">
            <v>-1470</v>
          </cell>
          <cell r="J112">
            <v>11774</v>
          </cell>
          <cell r="K112">
            <v>10304</v>
          </cell>
          <cell r="L112">
            <v>-1989</v>
          </cell>
          <cell r="M112">
            <v>8315</v>
          </cell>
          <cell r="N112">
            <v>3624</v>
          </cell>
          <cell r="O112">
            <v>11939</v>
          </cell>
          <cell r="P112">
            <v>-1321</v>
          </cell>
          <cell r="Q112">
            <v>3297</v>
          </cell>
          <cell r="R112">
            <v>1976</v>
          </cell>
          <cell r="S112">
            <v>1882</v>
          </cell>
          <cell r="T112">
            <v>3858</v>
          </cell>
          <cell r="U112">
            <v>78</v>
          </cell>
          <cell r="V112">
            <v>3936</v>
          </cell>
          <cell r="W112">
            <v>356</v>
          </cell>
          <cell r="X112">
            <v>-2235</v>
          </cell>
          <cell r="Y112">
            <v>-1879</v>
          </cell>
          <cell r="Z112">
            <v>-724</v>
          </cell>
          <cell r="AA112">
            <v>-2603</v>
          </cell>
          <cell r="AB112">
            <v>-211</v>
          </cell>
          <cell r="AC112">
            <v>-2814</v>
          </cell>
          <cell r="AD112">
            <v>-507</v>
          </cell>
          <cell r="AE112">
            <v>507</v>
          </cell>
          <cell r="AG112">
            <v>0</v>
          </cell>
          <cell r="AI112">
            <v>0</v>
          </cell>
          <cell r="AL112">
            <v>0</v>
          </cell>
          <cell r="AN112">
            <v>0</v>
          </cell>
          <cell r="AP112">
            <v>0</v>
          </cell>
        </row>
        <row r="114">
          <cell r="B114">
            <v>5689</v>
          </cell>
          <cell r="C114">
            <v>2188</v>
          </cell>
          <cell r="D114">
            <v>7877</v>
          </cell>
          <cell r="E114">
            <v>5497</v>
          </cell>
          <cell r="F114">
            <v>13374</v>
          </cell>
          <cell r="G114">
            <v>2451</v>
          </cell>
          <cell r="H114">
            <v>15825</v>
          </cell>
          <cell r="I114">
            <v>1570</v>
          </cell>
          <cell r="J114">
            <v>2083</v>
          </cell>
          <cell r="K114">
            <v>3653</v>
          </cell>
          <cell r="L114">
            <v>1257</v>
          </cell>
          <cell r="M114">
            <v>4910</v>
          </cell>
          <cell r="N114">
            <v>14087</v>
          </cell>
          <cell r="O114">
            <v>18997</v>
          </cell>
          <cell r="P114">
            <v>1109</v>
          </cell>
          <cell r="Q114">
            <v>1099</v>
          </cell>
          <cell r="R114">
            <v>2208</v>
          </cell>
          <cell r="S114">
            <v>2047</v>
          </cell>
          <cell r="T114">
            <v>4255</v>
          </cell>
          <cell r="U114">
            <v>5097</v>
          </cell>
          <cell r="V114">
            <v>9352</v>
          </cell>
          <cell r="W114">
            <v>795</v>
          </cell>
          <cell r="X114">
            <v>941</v>
          </cell>
          <cell r="Y114">
            <v>1736</v>
          </cell>
          <cell r="Z114">
            <v>508</v>
          </cell>
          <cell r="AA114">
            <v>2244</v>
          </cell>
          <cell r="AB114">
            <v>685</v>
          </cell>
          <cell r="AC114">
            <v>2929</v>
          </cell>
          <cell r="AD114">
            <v>575</v>
          </cell>
          <cell r="AE114">
            <v>-575</v>
          </cell>
          <cell r="AG114">
            <v>0</v>
          </cell>
          <cell r="AI114">
            <v>0</v>
          </cell>
          <cell r="AL114">
            <v>0</v>
          </cell>
          <cell r="AN114">
            <v>0</v>
          </cell>
          <cell r="AP114">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theme/theme1.xml><?xml version="1.0" encoding="utf-8"?>
<a:theme xmlns:a="http://schemas.openxmlformats.org/drawingml/2006/main" name="Tema do Office">
  <a:themeElements>
    <a:clrScheme name="RI 2024">
      <a:dk1>
        <a:srgbClr val="414141"/>
      </a:dk1>
      <a:lt1>
        <a:srgbClr val="FFFFFF"/>
      </a:lt1>
      <a:dk2>
        <a:srgbClr val="1F497D"/>
      </a:dk2>
      <a:lt2>
        <a:srgbClr val="FFFFFF"/>
      </a:lt2>
      <a:accent1>
        <a:srgbClr val="80032F"/>
      </a:accent1>
      <a:accent2>
        <a:srgbClr val="414141"/>
      </a:accent2>
      <a:accent3>
        <a:srgbClr val="636363"/>
      </a:accent3>
      <a:accent4>
        <a:srgbClr val="D4D4D4"/>
      </a:accent4>
      <a:accent5>
        <a:srgbClr val="F2F2F2"/>
      </a:accent5>
      <a:accent6>
        <a:srgbClr val="1D4585"/>
      </a:accent6>
      <a:hlink>
        <a:srgbClr val="0000FF"/>
      </a:hlink>
      <a:folHlink>
        <a:srgbClr val="800080"/>
      </a:folHlink>
    </a:clrScheme>
    <a:fontScheme name="Elo">
      <a:majorFont>
        <a:latin typeface="Segoe UI"/>
        <a:ea typeface=""/>
        <a:cs typeface=""/>
      </a:majorFont>
      <a:minorFont>
        <a:latin typeface="Segoe UI"/>
        <a:ea typeface=""/>
        <a:cs typeface=""/>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AFE10-F39F-48CE-A32E-532F586091AC}">
  <sheetPr>
    <tabColor theme="3"/>
  </sheetPr>
  <dimension ref="A1:S35"/>
  <sheetViews>
    <sheetView showGridLines="0" tabSelected="1" zoomScale="85" zoomScaleNormal="85" workbookViewId="0"/>
  </sheetViews>
  <sheetFormatPr defaultColWidth="0" defaultRowHeight="16.5" zeroHeight="1" x14ac:dyDescent="0.3"/>
  <cols>
    <col min="1" max="19" width="9" customWidth="1"/>
    <col min="20" max="16384" width="9" hidden="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row r="21" x14ac:dyDescent="0.3"/>
    <row r="22" x14ac:dyDescent="0.3"/>
    <row r="23" x14ac:dyDescent="0.3"/>
    <row r="24" x14ac:dyDescent="0.3"/>
    <row r="25" x14ac:dyDescent="0.3"/>
    <row r="26" x14ac:dyDescent="0.3"/>
    <row r="27" x14ac:dyDescent="0.3"/>
    <row r="28" x14ac:dyDescent="0.3"/>
    <row r="29" x14ac:dyDescent="0.3"/>
    <row r="30" x14ac:dyDescent="0.3"/>
    <row r="31" x14ac:dyDescent="0.3"/>
    <row r="32" x14ac:dyDescent="0.3"/>
    <row r="33" x14ac:dyDescent="0.3"/>
    <row r="34" x14ac:dyDescent="0.3"/>
    <row r="35" x14ac:dyDescent="0.3"/>
  </sheetData>
  <sheetProtection selectLockedCells="1" selectUnlockedCells="1"/>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B1:AS133"/>
  <sheetViews>
    <sheetView showGridLines="0" zoomScale="85" zoomScaleNormal="85" workbookViewId="0">
      <pane xSplit="2" ySplit="5" topLeftCell="Q6" activePane="bottomRight" state="frozen"/>
      <selection pane="topRight" activeCell="C1" sqref="C1"/>
      <selection pane="bottomLeft" activeCell="A6" sqref="A6"/>
      <selection pane="bottomRight" activeCell="AS1" sqref="AS1"/>
    </sheetView>
  </sheetViews>
  <sheetFormatPr defaultColWidth="9" defaultRowHeight="16.5" outlineLevelRow="1" outlineLevelCol="1" x14ac:dyDescent="0.3"/>
  <cols>
    <col min="1" max="1" width="1.625" style="20" customWidth="1"/>
    <col min="2" max="2" width="53.625" style="20" customWidth="1"/>
    <col min="3" max="6" width="12.625" style="20" hidden="1" customWidth="1" outlineLevel="1"/>
    <col min="7" max="7" width="12.625" style="20" customWidth="1" collapsed="1"/>
    <col min="8" max="11" width="12.625" style="20" hidden="1" customWidth="1" outlineLevel="1"/>
    <col min="12" max="12" width="12.625" style="20" customWidth="1" collapsed="1"/>
    <col min="13" max="16" width="12.625" style="20" hidden="1" customWidth="1" outlineLevel="1"/>
    <col min="17" max="17" width="12.625" style="20" customWidth="1" collapsed="1"/>
    <col min="18" max="21" width="12.625" style="20" hidden="1" customWidth="1" outlineLevel="1"/>
    <col min="22" max="22" width="12.625" style="20" customWidth="1" collapsed="1"/>
    <col min="23" max="26" width="12.625" style="20" hidden="1" customWidth="1" outlineLevel="1"/>
    <col min="27" max="27" width="12.625" style="20" customWidth="1" collapsed="1"/>
    <col min="28" max="31" width="12.625" style="20" hidden="1" customWidth="1" outlineLevel="1"/>
    <col min="32" max="32" width="12.625" style="20" customWidth="1" collapsed="1"/>
    <col min="33" max="36" width="12.625" style="20" hidden="1" customWidth="1" outlineLevel="1"/>
    <col min="37" max="37" width="12.625" style="20" customWidth="1" collapsed="1"/>
    <col min="38" max="40" width="12.625" style="20" hidden="1" customWidth="1" outlineLevel="1"/>
    <col min="41" max="41" width="12.125" style="20" hidden="1" customWidth="1" outlineLevel="1"/>
    <col min="42" max="42" width="13.875" style="20" bestFit="1" customWidth="1" collapsed="1"/>
    <col min="43" max="44" width="11.5" style="20" bestFit="1" customWidth="1"/>
    <col min="45" max="45" width="11.125" style="20" bestFit="1" customWidth="1"/>
    <col min="46" max="16384" width="9" style="20"/>
  </cols>
  <sheetData>
    <row r="1" spans="2:45" ht="72.95" customHeight="1" x14ac:dyDescent="0.3">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c r="AF1" s="76"/>
      <c r="AG1" s="76"/>
      <c r="AH1" s="76"/>
      <c r="AI1" s="76"/>
      <c r="AJ1" s="76"/>
      <c r="AK1" s="76"/>
      <c r="AL1" s="76"/>
      <c r="AM1" s="76"/>
      <c r="AN1" s="76"/>
      <c r="AO1" s="76"/>
      <c r="AP1" s="76"/>
      <c r="AQ1" s="76"/>
      <c r="AR1" s="76"/>
      <c r="AS1" s="76"/>
    </row>
    <row r="2" spans="2:45" ht="6.95" customHeight="1" x14ac:dyDescent="0.3"/>
    <row r="3" spans="2:45" ht="39" customHeight="1" x14ac:dyDescent="0.3"/>
    <row r="4" spans="2:45" ht="6.95" customHeight="1" x14ac:dyDescent="0.3"/>
    <row r="5" spans="2:45" ht="39" customHeight="1" x14ac:dyDescent="0.3">
      <c r="B5" s="75" t="s">
        <v>273</v>
      </c>
      <c r="C5" s="21" t="s">
        <v>102</v>
      </c>
      <c r="D5" s="21" t="s">
        <v>103</v>
      </c>
      <c r="E5" s="21" t="s">
        <v>104</v>
      </c>
      <c r="F5" s="21" t="s">
        <v>105</v>
      </c>
      <c r="G5" s="31">
        <v>2017</v>
      </c>
      <c r="H5" s="21" t="s">
        <v>106</v>
      </c>
      <c r="I5" s="21" t="s">
        <v>107</v>
      </c>
      <c r="J5" s="21" t="s">
        <v>108</v>
      </c>
      <c r="K5" s="21" t="s">
        <v>109</v>
      </c>
      <c r="L5" s="31" t="s">
        <v>146</v>
      </c>
      <c r="M5" s="21" t="s">
        <v>110</v>
      </c>
      <c r="N5" s="21" t="s">
        <v>111</v>
      </c>
      <c r="O5" s="21" t="s">
        <v>112</v>
      </c>
      <c r="P5" s="21" t="s">
        <v>113</v>
      </c>
      <c r="Q5" s="31" t="s">
        <v>147</v>
      </c>
      <c r="R5" s="21" t="s">
        <v>119</v>
      </c>
      <c r="S5" s="21" t="s">
        <v>138</v>
      </c>
      <c r="T5" s="21" t="s">
        <v>141</v>
      </c>
      <c r="U5" s="21" t="s">
        <v>143</v>
      </c>
      <c r="V5" s="31" t="s">
        <v>148</v>
      </c>
      <c r="W5" s="21" t="s">
        <v>294</v>
      </c>
      <c r="X5" s="21" t="s">
        <v>296</v>
      </c>
      <c r="Y5" s="21" t="s">
        <v>298</v>
      </c>
      <c r="Z5" s="21" t="s">
        <v>301</v>
      </c>
      <c r="AA5" s="31" t="s">
        <v>300</v>
      </c>
      <c r="AB5" s="21" t="s">
        <v>304</v>
      </c>
      <c r="AC5" s="21" t="s">
        <v>307</v>
      </c>
      <c r="AD5" s="21" t="s">
        <v>309</v>
      </c>
      <c r="AE5" s="21" t="s">
        <v>311</v>
      </c>
      <c r="AF5" s="31" t="s">
        <v>312</v>
      </c>
      <c r="AG5" s="21" t="s">
        <v>315</v>
      </c>
      <c r="AH5" s="21" t="s">
        <v>316</v>
      </c>
      <c r="AI5" s="21" t="s">
        <v>317</v>
      </c>
      <c r="AJ5" s="21" t="s">
        <v>318</v>
      </c>
      <c r="AK5" s="31" t="s">
        <v>314</v>
      </c>
      <c r="AL5" s="21" t="s">
        <v>325</v>
      </c>
      <c r="AM5" s="21" t="s">
        <v>327</v>
      </c>
      <c r="AN5" s="21" t="s">
        <v>329</v>
      </c>
      <c r="AO5" s="21" t="s">
        <v>331</v>
      </c>
      <c r="AP5" s="31" t="s">
        <v>332</v>
      </c>
      <c r="AQ5" s="21" t="s">
        <v>333</v>
      </c>
      <c r="AR5" s="21" t="s">
        <v>339</v>
      </c>
      <c r="AS5" s="21" t="s">
        <v>341</v>
      </c>
    </row>
    <row r="6" spans="2:45" x14ac:dyDescent="0.3">
      <c r="G6" s="34"/>
      <c r="L6" s="34"/>
      <c r="Q6" s="34"/>
      <c r="V6" s="34"/>
      <c r="AA6" s="34"/>
      <c r="AF6" s="34"/>
      <c r="AK6" s="34"/>
      <c r="AP6" s="34"/>
    </row>
    <row r="7" spans="2:45" x14ac:dyDescent="0.3">
      <c r="B7" s="26" t="s">
        <v>72</v>
      </c>
      <c r="C7" s="27"/>
      <c r="D7" s="27"/>
      <c r="E7" s="27"/>
      <c r="F7" s="27"/>
      <c r="G7" s="32"/>
      <c r="H7" s="27"/>
      <c r="I7" s="27"/>
      <c r="J7" s="27"/>
      <c r="K7" s="27"/>
      <c r="L7" s="32"/>
      <c r="M7" s="27"/>
      <c r="N7" s="27"/>
      <c r="O7" s="27"/>
      <c r="P7" s="27"/>
      <c r="Q7" s="32"/>
      <c r="R7" s="27"/>
      <c r="S7" s="27"/>
      <c r="T7" s="27"/>
      <c r="U7" s="27"/>
      <c r="V7" s="32"/>
      <c r="W7" s="27"/>
      <c r="X7" s="27"/>
      <c r="Y7" s="27"/>
      <c r="Z7" s="27"/>
      <c r="AA7" s="32"/>
      <c r="AB7" s="27"/>
      <c r="AC7" s="27"/>
      <c r="AD7" s="27"/>
      <c r="AE7" s="27"/>
      <c r="AF7" s="32"/>
      <c r="AG7" s="27"/>
      <c r="AH7" s="27"/>
      <c r="AI7" s="27"/>
      <c r="AJ7" s="27"/>
      <c r="AK7" s="32"/>
      <c r="AL7" s="27"/>
      <c r="AM7" s="27"/>
      <c r="AN7" s="27"/>
      <c r="AO7" s="27"/>
      <c r="AP7" s="32"/>
      <c r="AQ7" s="27"/>
      <c r="AR7" s="27"/>
      <c r="AS7" s="27"/>
    </row>
    <row r="8" spans="2:45" x14ac:dyDescent="0.3">
      <c r="B8" s="60" t="s">
        <v>52</v>
      </c>
      <c r="C8" s="62"/>
      <c r="D8" s="62"/>
      <c r="E8" s="62"/>
      <c r="F8" s="62"/>
      <c r="G8" s="63"/>
      <c r="H8" s="62"/>
      <c r="I8" s="62"/>
      <c r="J8" s="62"/>
      <c r="K8" s="62"/>
      <c r="L8" s="63"/>
      <c r="M8" s="62"/>
      <c r="N8" s="62"/>
      <c r="O8" s="62"/>
      <c r="P8" s="62"/>
      <c r="Q8" s="63"/>
      <c r="R8" s="62"/>
      <c r="S8" s="62"/>
      <c r="T8" s="62"/>
      <c r="U8" s="62"/>
      <c r="V8" s="63"/>
      <c r="W8" s="62"/>
      <c r="X8" s="62"/>
      <c r="Y8" s="62"/>
      <c r="Z8" s="62"/>
      <c r="AA8" s="63"/>
      <c r="AB8" s="62"/>
      <c r="AC8" s="62"/>
      <c r="AD8" s="62"/>
      <c r="AE8" s="62"/>
      <c r="AF8" s="63"/>
      <c r="AG8" s="62"/>
      <c r="AH8" s="62"/>
      <c r="AI8" s="62"/>
      <c r="AJ8" s="62"/>
      <c r="AK8" s="63"/>
      <c r="AL8" s="62"/>
      <c r="AM8" s="62"/>
      <c r="AN8" s="62"/>
      <c r="AO8" s="62"/>
      <c r="AP8" s="63"/>
      <c r="AQ8" s="62"/>
      <c r="AR8" s="62"/>
      <c r="AS8" s="62"/>
    </row>
    <row r="9" spans="2:45" outlineLevel="1" x14ac:dyDescent="0.3">
      <c r="B9" s="20" t="s">
        <v>77</v>
      </c>
      <c r="C9" s="28">
        <v>0</v>
      </c>
      <c r="D9" s="28">
        <v>0</v>
      </c>
      <c r="E9" s="28">
        <v>79554</v>
      </c>
      <c r="F9" s="29">
        <v>0</v>
      </c>
      <c r="G9" s="35">
        <f t="shared" ref="G9:G14" si="0">SUM(C9:F9)</f>
        <v>79554</v>
      </c>
      <c r="H9" s="28">
        <v>0</v>
      </c>
      <c r="I9" s="28">
        <v>0</v>
      </c>
      <c r="J9" s="28">
        <v>0</v>
      </c>
      <c r="K9" s="29">
        <v>0</v>
      </c>
      <c r="L9" s="35">
        <f t="shared" ref="L9:L14" si="1">SUM(H9:K9)</f>
        <v>0</v>
      </c>
      <c r="M9" s="28">
        <v>0</v>
      </c>
      <c r="N9" s="28">
        <v>0</v>
      </c>
      <c r="O9" s="28">
        <v>0</v>
      </c>
      <c r="P9" s="29">
        <v>0</v>
      </c>
      <c r="Q9" s="35">
        <f t="shared" ref="Q9:Q14" si="2">SUM(M9:P9)</f>
        <v>0</v>
      </c>
      <c r="R9" s="28">
        <v>0</v>
      </c>
      <c r="S9" s="28">
        <v>0</v>
      </c>
      <c r="T9" s="28">
        <v>149470</v>
      </c>
      <c r="U9" s="29">
        <v>194483</v>
      </c>
      <c r="V9" s="35">
        <f t="shared" ref="V9:V14" si="3">SUM(R9:U9)</f>
        <v>343953</v>
      </c>
      <c r="W9" s="28">
        <v>50840.27</v>
      </c>
      <c r="X9" s="28">
        <v>245867</v>
      </c>
      <c r="Y9" s="28">
        <v>235213.80439999999</v>
      </c>
      <c r="Z9" s="29">
        <v>0</v>
      </c>
      <c r="AA9" s="35">
        <f t="shared" ref="AA9:AA14" si="4">SUM(W9:Z9)</f>
        <v>531921.07440000004</v>
      </c>
      <c r="AB9" s="28">
        <v>147443.88</v>
      </c>
      <c r="AC9" s="28">
        <f>(633728987.132307)/1000</f>
        <v>633728.98713230703</v>
      </c>
      <c r="AD9" s="28">
        <v>115004.925</v>
      </c>
      <c r="AE9" s="29">
        <v>474331.20000000007</v>
      </c>
      <c r="AF9" s="35">
        <f t="shared" ref="AF9:AF14" si="5">SUM(AB9:AE9)</f>
        <v>1370508.992132307</v>
      </c>
      <c r="AG9" s="28">
        <v>109466.71679999999</v>
      </c>
      <c r="AH9" s="28">
        <v>374507.38144999999</v>
      </c>
      <c r="AI9" s="28">
        <v>69579.751713855934</v>
      </c>
      <c r="AJ9" s="29">
        <v>72916.991999999998</v>
      </c>
      <c r="AK9" s="35">
        <f t="shared" ref="AK9:AK14" si="6">SUM(AG9:AJ9)</f>
        <v>626470.8419638559</v>
      </c>
      <c r="AL9" s="28">
        <v>171547.06024613563</v>
      </c>
      <c r="AM9" s="28">
        <v>385517.87300000002</v>
      </c>
      <c r="AN9" s="28">
        <v>0</v>
      </c>
      <c r="AO9" s="29">
        <v>478177.79156202963</v>
      </c>
      <c r="AP9" s="35">
        <f t="shared" ref="AP9:AP14" si="7">SUM(AL9:AO9)</f>
        <v>1035242.7248081653</v>
      </c>
      <c r="AQ9" s="28">
        <v>340517.4608</v>
      </c>
      <c r="AR9" s="28">
        <v>338447.86211868812</v>
      </c>
      <c r="AS9" s="28">
        <v>0</v>
      </c>
    </row>
    <row r="10" spans="2:45" outlineLevel="1" x14ac:dyDescent="0.3">
      <c r="B10" s="20" t="s">
        <v>78</v>
      </c>
      <c r="C10" s="28">
        <v>0</v>
      </c>
      <c r="D10" s="28">
        <v>0</v>
      </c>
      <c r="E10" s="28">
        <v>79554</v>
      </c>
      <c r="F10" s="29">
        <v>0</v>
      </c>
      <c r="G10" s="35">
        <f t="shared" si="0"/>
        <v>79554</v>
      </c>
      <c r="H10" s="28">
        <v>0</v>
      </c>
      <c r="I10" s="28">
        <v>0</v>
      </c>
      <c r="J10" s="28">
        <v>0</v>
      </c>
      <c r="K10" s="29">
        <v>0</v>
      </c>
      <c r="L10" s="35">
        <f t="shared" si="1"/>
        <v>0</v>
      </c>
      <c r="M10" s="28">
        <v>0</v>
      </c>
      <c r="N10" s="28">
        <v>0</v>
      </c>
      <c r="O10" s="28">
        <v>0</v>
      </c>
      <c r="P10" s="29">
        <v>0</v>
      </c>
      <c r="Q10" s="35">
        <f t="shared" si="2"/>
        <v>0</v>
      </c>
      <c r="R10" s="28">
        <v>0</v>
      </c>
      <c r="S10" s="28">
        <v>0</v>
      </c>
      <c r="T10" s="28">
        <v>128860</v>
      </c>
      <c r="U10" s="29">
        <v>171792</v>
      </c>
      <c r="V10" s="35">
        <f t="shared" si="3"/>
        <v>300652</v>
      </c>
      <c r="W10" s="28">
        <v>45176.663922000007</v>
      </c>
      <c r="X10" s="28">
        <v>236633</v>
      </c>
      <c r="Y10" s="28">
        <v>235213.80439999999</v>
      </c>
      <c r="Z10" s="29">
        <v>0</v>
      </c>
      <c r="AA10" s="35">
        <f t="shared" si="4"/>
        <v>517023.468322</v>
      </c>
      <c r="AB10" s="28">
        <v>147443.88</v>
      </c>
      <c r="AC10" s="28">
        <f>(561226306.151411)/1000</f>
        <v>561226.30615141103</v>
      </c>
      <c r="AD10" s="28">
        <v>115004.925</v>
      </c>
      <c r="AE10" s="29">
        <v>398497.20000000007</v>
      </c>
      <c r="AF10" s="35">
        <f t="shared" si="5"/>
        <v>1222172.3111514112</v>
      </c>
      <c r="AG10" s="28">
        <v>92630.735756160007</v>
      </c>
      <c r="AH10" s="28">
        <v>330258.41151832498</v>
      </c>
      <c r="AI10" s="28">
        <v>63546.499999999876</v>
      </c>
      <c r="AJ10" s="29">
        <v>32771.595999999998</v>
      </c>
      <c r="AK10" s="35">
        <f t="shared" si="6"/>
        <v>519207.24327448488</v>
      </c>
      <c r="AL10" s="28">
        <v>140894.60736373905</v>
      </c>
      <c r="AM10" s="28">
        <v>341591.54100000003</v>
      </c>
      <c r="AN10" s="28">
        <v>0</v>
      </c>
      <c r="AO10" s="29">
        <v>459971.74437517271</v>
      </c>
      <c r="AP10" s="35">
        <f t="shared" si="7"/>
        <v>942457.89273891179</v>
      </c>
      <c r="AQ10" s="28">
        <v>293232.00720334472</v>
      </c>
      <c r="AR10" s="28">
        <v>331938.56211868813</v>
      </c>
      <c r="AS10" s="28">
        <v>0</v>
      </c>
    </row>
    <row r="11" spans="2:45" outlineLevel="1" x14ac:dyDescent="0.3">
      <c r="B11" s="20" t="s">
        <v>79</v>
      </c>
      <c r="C11" s="28">
        <v>0</v>
      </c>
      <c r="D11" s="28">
        <v>0</v>
      </c>
      <c r="E11" s="28">
        <v>31821</v>
      </c>
      <c r="F11" s="29">
        <v>0</v>
      </c>
      <c r="G11" s="35">
        <f t="shared" si="0"/>
        <v>31821</v>
      </c>
      <c r="H11" s="28">
        <v>0</v>
      </c>
      <c r="I11" s="28">
        <v>0</v>
      </c>
      <c r="J11" s="28">
        <v>0</v>
      </c>
      <c r="K11" s="29">
        <v>0</v>
      </c>
      <c r="L11" s="35">
        <f t="shared" si="1"/>
        <v>0</v>
      </c>
      <c r="M11" s="28">
        <v>0</v>
      </c>
      <c r="N11" s="28">
        <v>0</v>
      </c>
      <c r="O11" s="28">
        <v>0</v>
      </c>
      <c r="P11" s="29">
        <v>0</v>
      </c>
      <c r="Q11" s="35">
        <f t="shared" si="2"/>
        <v>0</v>
      </c>
      <c r="R11" s="28">
        <v>0</v>
      </c>
      <c r="S11" s="28">
        <v>0</v>
      </c>
      <c r="T11" s="28">
        <v>128860</v>
      </c>
      <c r="U11" s="29">
        <v>171792</v>
      </c>
      <c r="V11" s="35">
        <f t="shared" si="3"/>
        <v>300652</v>
      </c>
      <c r="W11" s="28">
        <v>45176.663922000007</v>
      </c>
      <c r="X11" s="28">
        <v>236633</v>
      </c>
      <c r="Y11" s="28">
        <v>235213.80439999999</v>
      </c>
      <c r="Z11" s="29">
        <v>0</v>
      </c>
      <c r="AA11" s="35">
        <f t="shared" si="4"/>
        <v>517023.468322</v>
      </c>
      <c r="AB11" s="28">
        <v>147443.88</v>
      </c>
      <c r="AC11" s="28">
        <f>(561226306.151411)/1000</f>
        <v>561226.30615141103</v>
      </c>
      <c r="AD11" s="28">
        <v>115004.925</v>
      </c>
      <c r="AE11" s="29">
        <v>398497.20000000007</v>
      </c>
      <c r="AF11" s="35">
        <f t="shared" si="5"/>
        <v>1222172.3111514112</v>
      </c>
      <c r="AG11" s="28">
        <v>92630.735756160007</v>
      </c>
      <c r="AH11" s="28">
        <v>330258.41151832498</v>
      </c>
      <c r="AI11" s="28">
        <v>63546.499999999876</v>
      </c>
      <c r="AJ11" s="29">
        <v>32771.595999999998</v>
      </c>
      <c r="AK11" s="35">
        <f t="shared" si="6"/>
        <v>519207.24327448488</v>
      </c>
      <c r="AL11" s="28">
        <v>140894.60736373905</v>
      </c>
      <c r="AM11" s="28">
        <v>341591.54100000003</v>
      </c>
      <c r="AN11" s="28">
        <v>0</v>
      </c>
      <c r="AO11" s="29">
        <v>459971.74437517271</v>
      </c>
      <c r="AP11" s="35">
        <f t="shared" si="7"/>
        <v>942457.89273891179</v>
      </c>
      <c r="AQ11" s="28">
        <v>293232.00720334472</v>
      </c>
      <c r="AR11" s="28">
        <v>331938.56211868813</v>
      </c>
      <c r="AS11" s="28">
        <v>0</v>
      </c>
    </row>
    <row r="12" spans="2:45" outlineLevel="1" x14ac:dyDescent="0.3">
      <c r="B12" s="20" t="s">
        <v>80</v>
      </c>
      <c r="C12" s="28">
        <v>0</v>
      </c>
      <c r="D12" s="28">
        <v>0</v>
      </c>
      <c r="E12" s="28">
        <v>22720</v>
      </c>
      <c r="F12" s="29">
        <v>0</v>
      </c>
      <c r="G12" s="35">
        <f t="shared" si="0"/>
        <v>22720</v>
      </c>
      <c r="H12" s="28">
        <v>0</v>
      </c>
      <c r="I12" s="28">
        <v>0</v>
      </c>
      <c r="J12" s="28">
        <v>0</v>
      </c>
      <c r="K12" s="29">
        <v>0</v>
      </c>
      <c r="L12" s="35">
        <f t="shared" si="1"/>
        <v>0</v>
      </c>
      <c r="M12" s="28">
        <v>0</v>
      </c>
      <c r="N12" s="28">
        <v>0</v>
      </c>
      <c r="O12" s="28">
        <v>0</v>
      </c>
      <c r="P12" s="29">
        <v>0</v>
      </c>
      <c r="Q12" s="35">
        <f t="shared" si="2"/>
        <v>0</v>
      </c>
      <c r="R12" s="28">
        <v>0</v>
      </c>
      <c r="S12" s="28">
        <v>0</v>
      </c>
      <c r="T12" s="28">
        <v>19511</v>
      </c>
      <c r="U12" s="29">
        <v>26113</v>
      </c>
      <c r="V12" s="35">
        <f t="shared" si="3"/>
        <v>45624</v>
      </c>
      <c r="W12" s="28">
        <v>7822</v>
      </c>
      <c r="X12" s="28">
        <v>38159</v>
      </c>
      <c r="Y12" s="28">
        <v>28072.91</v>
      </c>
      <c r="Z12" s="29">
        <v>0</v>
      </c>
      <c r="AA12" s="35">
        <f t="shared" si="4"/>
        <v>74053.91</v>
      </c>
      <c r="AB12" s="28">
        <v>15824.28</v>
      </c>
      <c r="AC12" s="28">
        <v>71154.06</v>
      </c>
      <c r="AD12" s="28">
        <v>10952.85</v>
      </c>
      <c r="AE12" s="29">
        <v>43713.600000000006</v>
      </c>
      <c r="AF12" s="35">
        <f t="shared" si="5"/>
        <v>141644.79</v>
      </c>
      <c r="AG12" s="28">
        <v>12122.56</v>
      </c>
      <c r="AH12" s="28">
        <v>41801.78</v>
      </c>
      <c r="AI12" s="28">
        <v>10201.26</v>
      </c>
      <c r="AJ12" s="29">
        <v>7925.7599999999993</v>
      </c>
      <c r="AK12" s="35">
        <f t="shared" si="6"/>
        <v>72051.360000000001</v>
      </c>
      <c r="AL12" s="28">
        <v>16171.200000000003</v>
      </c>
      <c r="AM12" s="28">
        <v>44646.159999999996</v>
      </c>
      <c r="AN12" s="28">
        <v>0</v>
      </c>
      <c r="AO12" s="29">
        <v>56730.689999999995</v>
      </c>
      <c r="AP12" s="35">
        <f t="shared" si="7"/>
        <v>117548.04999999999</v>
      </c>
      <c r="AQ12" s="28">
        <v>87276.22</v>
      </c>
      <c r="AR12" s="28">
        <v>56684.912599999989</v>
      </c>
      <c r="AS12" s="28">
        <v>0</v>
      </c>
    </row>
    <row r="13" spans="2:45" outlineLevel="1" x14ac:dyDescent="0.3">
      <c r="B13" s="20" t="s">
        <v>87</v>
      </c>
      <c r="C13" s="28">
        <v>0</v>
      </c>
      <c r="D13" s="28">
        <v>0</v>
      </c>
      <c r="E13" s="28">
        <v>1</v>
      </c>
      <c r="F13" s="29">
        <v>0</v>
      </c>
      <c r="G13" s="35">
        <f t="shared" si="0"/>
        <v>1</v>
      </c>
      <c r="H13" s="28">
        <v>0</v>
      </c>
      <c r="I13" s="28">
        <v>0</v>
      </c>
      <c r="J13" s="28">
        <v>0</v>
      </c>
      <c r="K13" s="29">
        <v>0</v>
      </c>
      <c r="L13" s="35">
        <f t="shared" si="1"/>
        <v>0</v>
      </c>
      <c r="M13" s="28">
        <v>0</v>
      </c>
      <c r="N13" s="28">
        <v>0</v>
      </c>
      <c r="O13" s="28">
        <v>0</v>
      </c>
      <c r="P13" s="29">
        <v>0</v>
      </c>
      <c r="Q13" s="35">
        <f t="shared" si="2"/>
        <v>0</v>
      </c>
      <c r="R13" s="28">
        <v>0</v>
      </c>
      <c r="S13" s="28">
        <v>0</v>
      </c>
      <c r="T13" s="28">
        <v>3</v>
      </c>
      <c r="U13" s="29">
        <v>2</v>
      </c>
      <c r="V13" s="35">
        <f t="shared" si="3"/>
        <v>5</v>
      </c>
      <c r="W13" s="28">
        <v>1</v>
      </c>
      <c r="X13" s="28">
        <v>3</v>
      </c>
      <c r="Y13" s="28">
        <v>3</v>
      </c>
      <c r="Z13" s="29">
        <v>0</v>
      </c>
      <c r="AA13" s="35">
        <f t="shared" si="4"/>
        <v>7</v>
      </c>
      <c r="AB13" s="28">
        <v>1</v>
      </c>
      <c r="AC13" s="28">
        <v>4</v>
      </c>
      <c r="AD13" s="28">
        <v>1</v>
      </c>
      <c r="AE13" s="29">
        <v>2</v>
      </c>
      <c r="AF13" s="35">
        <f t="shared" si="5"/>
        <v>8</v>
      </c>
      <c r="AG13" s="28">
        <v>1</v>
      </c>
      <c r="AH13" s="28">
        <v>3</v>
      </c>
      <c r="AI13" s="28">
        <v>1</v>
      </c>
      <c r="AJ13" s="29">
        <v>1</v>
      </c>
      <c r="AK13" s="35">
        <f t="shared" si="6"/>
        <v>6</v>
      </c>
      <c r="AL13" s="28">
        <v>1</v>
      </c>
      <c r="AM13" s="28">
        <v>3</v>
      </c>
      <c r="AN13" s="28">
        <v>0</v>
      </c>
      <c r="AO13" s="29">
        <v>3</v>
      </c>
      <c r="AP13" s="35">
        <f t="shared" si="7"/>
        <v>7</v>
      </c>
      <c r="AQ13" s="28">
        <v>2</v>
      </c>
      <c r="AR13" s="28">
        <v>3</v>
      </c>
      <c r="AS13" s="28">
        <v>0</v>
      </c>
    </row>
    <row r="14" spans="2:45" outlineLevel="1" x14ac:dyDescent="0.3">
      <c r="B14" s="20" t="s">
        <v>74</v>
      </c>
      <c r="C14" s="28">
        <v>0</v>
      </c>
      <c r="D14" s="28">
        <v>0</v>
      </c>
      <c r="E14" s="28">
        <v>568</v>
      </c>
      <c r="F14" s="29">
        <v>0</v>
      </c>
      <c r="G14" s="35">
        <f t="shared" si="0"/>
        <v>568</v>
      </c>
      <c r="H14" s="28">
        <v>0</v>
      </c>
      <c r="I14" s="28">
        <v>0</v>
      </c>
      <c r="J14" s="28">
        <v>0</v>
      </c>
      <c r="K14" s="29">
        <v>0</v>
      </c>
      <c r="L14" s="35">
        <f t="shared" si="1"/>
        <v>0</v>
      </c>
      <c r="M14" s="28">
        <v>0</v>
      </c>
      <c r="N14" s="28">
        <v>0</v>
      </c>
      <c r="O14" s="28">
        <v>0</v>
      </c>
      <c r="P14" s="29">
        <v>0</v>
      </c>
      <c r="Q14" s="35">
        <f t="shared" si="2"/>
        <v>0</v>
      </c>
      <c r="R14" s="28">
        <v>0</v>
      </c>
      <c r="S14" s="28">
        <v>0</v>
      </c>
      <c r="T14" s="28">
        <v>298</v>
      </c>
      <c r="U14" s="29">
        <v>272</v>
      </c>
      <c r="V14" s="35">
        <f t="shared" si="3"/>
        <v>570</v>
      </c>
      <c r="W14" s="28">
        <v>130</v>
      </c>
      <c r="X14" s="28">
        <v>608</v>
      </c>
      <c r="Y14" s="28">
        <v>559</v>
      </c>
      <c r="Z14" s="29">
        <v>0</v>
      </c>
      <c r="AA14" s="35">
        <f t="shared" si="4"/>
        <v>1297</v>
      </c>
      <c r="AB14" s="28">
        <v>136</v>
      </c>
      <c r="AC14" s="28">
        <v>874</v>
      </c>
      <c r="AD14" s="28">
        <v>202</v>
      </c>
      <c r="AE14" s="29">
        <v>440</v>
      </c>
      <c r="AF14" s="35">
        <f t="shared" si="5"/>
        <v>1652</v>
      </c>
      <c r="AG14" s="28">
        <v>108</v>
      </c>
      <c r="AH14" s="28">
        <v>672</v>
      </c>
      <c r="AI14" s="28">
        <v>158</v>
      </c>
      <c r="AJ14" s="29">
        <v>172</v>
      </c>
      <c r="AK14" s="35">
        <f t="shared" si="6"/>
        <v>1110</v>
      </c>
      <c r="AL14" s="28">
        <v>240</v>
      </c>
      <c r="AM14" s="28">
        <v>839</v>
      </c>
      <c r="AN14" s="28">
        <v>0</v>
      </c>
      <c r="AO14" s="29">
        <v>745</v>
      </c>
      <c r="AP14" s="35">
        <f t="shared" si="7"/>
        <v>1824</v>
      </c>
      <c r="AQ14" s="28">
        <v>714</v>
      </c>
      <c r="AR14" s="28">
        <v>659</v>
      </c>
      <c r="AS14" s="28">
        <v>0</v>
      </c>
    </row>
    <row r="15" spans="2:45" x14ac:dyDescent="0.3">
      <c r="C15" s="22"/>
      <c r="D15" s="22"/>
      <c r="E15" s="22"/>
      <c r="G15" s="36"/>
      <c r="H15" s="22"/>
      <c r="I15" s="22"/>
      <c r="J15" s="22"/>
      <c r="L15" s="36"/>
      <c r="M15" s="22"/>
      <c r="N15" s="22"/>
      <c r="O15" s="22"/>
      <c r="Q15" s="36"/>
      <c r="R15" s="22"/>
      <c r="S15" s="22"/>
      <c r="T15" s="22"/>
      <c r="V15" s="36"/>
      <c r="W15" s="22"/>
      <c r="X15" s="22"/>
      <c r="Y15" s="22"/>
      <c r="AA15" s="36"/>
      <c r="AB15" s="22"/>
      <c r="AC15" s="22"/>
      <c r="AD15" s="22"/>
      <c r="AF15" s="36"/>
      <c r="AG15" s="22"/>
      <c r="AH15" s="22"/>
      <c r="AI15" s="22"/>
      <c r="AK15" s="36"/>
      <c r="AL15" s="22"/>
      <c r="AM15" s="22"/>
      <c r="AN15" s="22"/>
      <c r="AP15" s="36"/>
      <c r="AQ15" s="22"/>
      <c r="AR15" s="22"/>
      <c r="AS15" s="22"/>
    </row>
    <row r="16" spans="2:45" x14ac:dyDescent="0.3">
      <c r="B16" s="60" t="s">
        <v>73</v>
      </c>
      <c r="C16" s="62"/>
      <c r="D16" s="62"/>
      <c r="E16" s="62"/>
      <c r="F16" s="62"/>
      <c r="G16" s="63"/>
      <c r="H16" s="62"/>
      <c r="I16" s="62"/>
      <c r="J16" s="62"/>
      <c r="K16" s="62"/>
      <c r="L16" s="63"/>
      <c r="M16" s="62"/>
      <c r="N16" s="62"/>
      <c r="O16" s="62"/>
      <c r="P16" s="62"/>
      <c r="Q16" s="63"/>
      <c r="R16" s="62"/>
      <c r="S16" s="62"/>
      <c r="T16" s="62"/>
      <c r="U16" s="62"/>
      <c r="V16" s="63"/>
      <c r="W16" s="62"/>
      <c r="X16" s="62"/>
      <c r="Y16" s="62"/>
      <c r="Z16" s="62"/>
      <c r="AA16" s="63"/>
      <c r="AB16" s="62"/>
      <c r="AC16" s="62"/>
      <c r="AD16" s="62"/>
      <c r="AE16" s="62"/>
      <c r="AF16" s="63"/>
      <c r="AG16" s="62"/>
      <c r="AH16" s="62"/>
      <c r="AI16" s="62"/>
      <c r="AJ16" s="62"/>
      <c r="AK16" s="63"/>
      <c r="AL16" s="62"/>
      <c r="AM16" s="62"/>
      <c r="AN16" s="62"/>
      <c r="AO16" s="62"/>
      <c r="AP16" s="63"/>
      <c r="AQ16" s="62"/>
      <c r="AR16" s="62"/>
      <c r="AS16" s="62"/>
    </row>
    <row r="17" spans="2:45" outlineLevel="1" x14ac:dyDescent="0.3">
      <c r="B17" s="20" t="s">
        <v>77</v>
      </c>
      <c r="C17" s="28">
        <v>42017</v>
      </c>
      <c r="D17" s="28">
        <v>0</v>
      </c>
      <c r="E17" s="28">
        <v>104085</v>
      </c>
      <c r="F17" s="29">
        <v>44340</v>
      </c>
      <c r="G17" s="35">
        <f>SUM(C17:F17)</f>
        <v>190442</v>
      </c>
      <c r="H17" s="28">
        <v>59953</v>
      </c>
      <c r="I17" s="28">
        <v>24597</v>
      </c>
      <c r="J17" s="28">
        <v>10622</v>
      </c>
      <c r="K17" s="29">
        <v>282441</v>
      </c>
      <c r="L17" s="35">
        <f>SUM(H17:K17)</f>
        <v>377613</v>
      </c>
      <c r="M17" s="28">
        <v>75903</v>
      </c>
      <c r="N17" s="28">
        <v>222454</v>
      </c>
      <c r="O17" s="28">
        <v>0</v>
      </c>
      <c r="P17" s="29">
        <v>83666</v>
      </c>
      <c r="Q17" s="35">
        <f>SUM(M17:P17)</f>
        <v>382023</v>
      </c>
      <c r="R17" s="28">
        <v>0</v>
      </c>
      <c r="S17" s="28">
        <v>0</v>
      </c>
      <c r="T17" s="28">
        <v>125405</v>
      </c>
      <c r="U17" s="29">
        <v>321813</v>
      </c>
      <c r="V17" s="35">
        <f>SUM(R17:U17)</f>
        <v>447218</v>
      </c>
      <c r="W17" s="28">
        <v>57877.281000000003</v>
      </c>
      <c r="X17" s="28">
        <v>332912</v>
      </c>
      <c r="Y17" s="28">
        <v>187753.8388384273</v>
      </c>
      <c r="Z17" s="29">
        <v>256211.4053607255</v>
      </c>
      <c r="AA17" s="35">
        <f>SUM(W17:Z17)</f>
        <v>834754.52519915276</v>
      </c>
      <c r="AB17" s="28">
        <v>281692.11743285705</v>
      </c>
      <c r="AC17" s="28">
        <v>0</v>
      </c>
      <c r="AD17" s="28">
        <v>361455.20583412884</v>
      </c>
      <c r="AE17" s="29">
        <v>210155.61475232724</v>
      </c>
      <c r="AF17" s="35">
        <f>SUM(AB17:AE17)</f>
        <v>853302.93801931303</v>
      </c>
      <c r="AG17" s="28">
        <v>155926.44500000001</v>
      </c>
      <c r="AH17" s="28">
        <v>313374.33987712086</v>
      </c>
      <c r="AI17" s="28">
        <v>297240.19243403309</v>
      </c>
      <c r="AJ17" s="29">
        <v>533021.09239023505</v>
      </c>
      <c r="AK17" s="35">
        <f>SUM(AG17:AJ17)</f>
        <v>1299562.0697013889</v>
      </c>
      <c r="AL17" s="28">
        <v>245187.45089855016</v>
      </c>
      <c r="AM17" s="28">
        <v>295762.45958999998</v>
      </c>
      <c r="AN17" s="28">
        <v>1320774.8685705168</v>
      </c>
      <c r="AO17" s="29">
        <v>0</v>
      </c>
      <c r="AP17" s="35">
        <f>SUM(AL17:AO17)</f>
        <v>1861724.7790590669</v>
      </c>
      <c r="AQ17" s="28">
        <v>125496</v>
      </c>
      <c r="AR17" s="28">
        <v>2140281.345555637</v>
      </c>
      <c r="AS17" s="28">
        <v>1502703.122652268</v>
      </c>
    </row>
    <row r="18" spans="2:45" outlineLevel="1" x14ac:dyDescent="0.3">
      <c r="B18" s="20" t="s">
        <v>78</v>
      </c>
      <c r="C18" s="28">
        <v>27311</v>
      </c>
      <c r="D18" s="28">
        <v>0</v>
      </c>
      <c r="E18" s="28">
        <v>79798</v>
      </c>
      <c r="F18" s="29">
        <v>33832</v>
      </c>
      <c r="G18" s="35">
        <f>SUM(C18:F18)</f>
        <v>140941</v>
      </c>
      <c r="H18" s="28">
        <v>41967</v>
      </c>
      <c r="I18" s="28">
        <v>24597</v>
      </c>
      <c r="J18" s="28">
        <v>10622</v>
      </c>
      <c r="K18" s="29">
        <v>269241</v>
      </c>
      <c r="L18" s="35">
        <f>SUM(H18:K18)</f>
        <v>346427</v>
      </c>
      <c r="M18" s="28">
        <v>75903</v>
      </c>
      <c r="N18" s="28">
        <v>222454</v>
      </c>
      <c r="O18" s="28">
        <v>0</v>
      </c>
      <c r="P18" s="29">
        <v>55728</v>
      </c>
      <c r="Q18" s="35">
        <f>SUM(M18:P18)</f>
        <v>354085</v>
      </c>
      <c r="R18" s="28">
        <v>0</v>
      </c>
      <c r="S18" s="28">
        <v>0</v>
      </c>
      <c r="T18" s="28">
        <v>92161</v>
      </c>
      <c r="U18" s="29">
        <v>278991</v>
      </c>
      <c r="V18" s="35">
        <f>SUM(R18:U18)</f>
        <v>371152</v>
      </c>
      <c r="W18" s="28">
        <v>44854.892780000002</v>
      </c>
      <c r="X18" s="28">
        <v>264863</v>
      </c>
      <c r="Y18" s="28">
        <v>100955.122686634</v>
      </c>
      <c r="Z18" s="29">
        <v>181828.9247965907</v>
      </c>
      <c r="AA18" s="35">
        <f>SUM(W18:Z18)</f>
        <v>592501.94026322477</v>
      </c>
      <c r="AB18" s="28">
        <v>206100.55725000004</v>
      </c>
      <c r="AC18" s="28">
        <v>0</v>
      </c>
      <c r="AD18" s="28">
        <v>275261.51799999963</v>
      </c>
      <c r="AE18" s="29">
        <v>162182.52750000075</v>
      </c>
      <c r="AF18" s="35">
        <f>SUM(AB18:AE18)</f>
        <v>643544.60275000043</v>
      </c>
      <c r="AG18" s="28">
        <v>155926.44500000001</v>
      </c>
      <c r="AH18" s="28">
        <v>263932.47773112491</v>
      </c>
      <c r="AI18" s="28">
        <v>256905.84774653221</v>
      </c>
      <c r="AJ18" s="29">
        <v>415732.10949428962</v>
      </c>
      <c r="AK18" s="35">
        <f>SUM(AG18:AJ18)</f>
        <v>1092496.8799719466</v>
      </c>
      <c r="AL18" s="28">
        <v>205827.06329915443</v>
      </c>
      <c r="AM18" s="28">
        <v>295762.45958999998</v>
      </c>
      <c r="AN18" s="28">
        <v>1098640.156580623</v>
      </c>
      <c r="AO18" s="29">
        <v>0</v>
      </c>
      <c r="AP18" s="35">
        <f>SUM(AL18:AO18)</f>
        <v>1600229.6794697773</v>
      </c>
      <c r="AQ18" s="28">
        <v>108763.2</v>
      </c>
      <c r="AR18" s="28">
        <v>1531736.4539042711</v>
      </c>
      <c r="AS18" s="28">
        <v>1339710.8248180514</v>
      </c>
    </row>
    <row r="19" spans="2:45" outlineLevel="1" x14ac:dyDescent="0.3">
      <c r="B19" s="20" t="s">
        <v>80</v>
      </c>
      <c r="C19" s="28">
        <v>5859</v>
      </c>
      <c r="D19" s="28">
        <v>0</v>
      </c>
      <c r="E19" s="28">
        <v>32265</v>
      </c>
      <c r="F19" s="29">
        <v>5853</v>
      </c>
      <c r="G19" s="35">
        <f>SUM(C19:F19)</f>
        <v>43977</v>
      </c>
      <c r="H19" s="28">
        <v>8290</v>
      </c>
      <c r="I19" s="28">
        <v>6194</v>
      </c>
      <c r="J19" s="28">
        <v>1921</v>
      </c>
      <c r="K19" s="29">
        <v>39085</v>
      </c>
      <c r="L19" s="35">
        <f>SUM(H19:K19)</f>
        <v>55490</v>
      </c>
      <c r="M19" s="28">
        <v>9561</v>
      </c>
      <c r="N19" s="28">
        <v>29886</v>
      </c>
      <c r="O19" s="28">
        <v>0</v>
      </c>
      <c r="P19" s="29">
        <v>10633</v>
      </c>
      <c r="Q19" s="35">
        <f>SUM(M19:P19)</f>
        <v>50080</v>
      </c>
      <c r="R19" s="28">
        <v>0</v>
      </c>
      <c r="S19" s="28">
        <v>0</v>
      </c>
      <c r="T19" s="28">
        <v>12716</v>
      </c>
      <c r="U19" s="29">
        <v>44567.499999999985</v>
      </c>
      <c r="V19" s="35">
        <f>SUM(R19:U19)</f>
        <v>57283.499999999985</v>
      </c>
      <c r="W19" s="28">
        <v>6731</v>
      </c>
      <c r="X19" s="28">
        <v>44107</v>
      </c>
      <c r="Y19" s="28">
        <v>15172.390000000001</v>
      </c>
      <c r="Z19" s="29">
        <v>26603.22</v>
      </c>
      <c r="AA19" s="35">
        <f>SUM(W19:Z19)</f>
        <v>92613.61</v>
      </c>
      <c r="AB19" s="28">
        <v>28654.820000000011</v>
      </c>
      <c r="AC19" s="28">
        <v>0</v>
      </c>
      <c r="AD19" s="28">
        <v>32778.629999999852</v>
      </c>
      <c r="AE19" s="29">
        <v>20874.64</v>
      </c>
      <c r="AF19" s="35">
        <f>SUM(AB19:AE19)</f>
        <v>82308.089999999866</v>
      </c>
      <c r="AG19" s="28">
        <v>16413.310000000001</v>
      </c>
      <c r="AH19" s="28">
        <v>27931.120000000003</v>
      </c>
      <c r="AI19" s="28">
        <v>29923.660000000003</v>
      </c>
      <c r="AJ19" s="29">
        <v>51711.459999999992</v>
      </c>
      <c r="AK19" s="35">
        <f>SUM(AG19:AJ19)</f>
        <v>125979.55</v>
      </c>
      <c r="AL19" s="28">
        <v>23543.661</v>
      </c>
      <c r="AM19" s="28">
        <v>18457</v>
      </c>
      <c r="AN19" s="28">
        <v>100844.58000000002</v>
      </c>
      <c r="AO19" s="29">
        <v>0</v>
      </c>
      <c r="AP19" s="35">
        <f>SUM(AL19:AO19)</f>
        <v>142845.24100000001</v>
      </c>
      <c r="AQ19" s="28">
        <v>15766.22</v>
      </c>
      <c r="AR19" s="28">
        <v>151286.20000000001</v>
      </c>
      <c r="AS19" s="28">
        <v>90902.387800000011</v>
      </c>
    </row>
    <row r="20" spans="2:45" outlineLevel="1" x14ac:dyDescent="0.3">
      <c r="B20" s="20" t="s">
        <v>87</v>
      </c>
      <c r="C20" s="28">
        <v>1</v>
      </c>
      <c r="D20" s="28">
        <v>0</v>
      </c>
      <c r="E20" s="28">
        <v>1</v>
      </c>
      <c r="F20" s="29">
        <v>1</v>
      </c>
      <c r="G20" s="35">
        <f>SUM(C20:F20)</f>
        <v>3</v>
      </c>
      <c r="H20" s="28">
        <v>1</v>
      </c>
      <c r="I20" s="28">
        <v>0</v>
      </c>
      <c r="J20" s="28">
        <v>0</v>
      </c>
      <c r="K20" s="29">
        <v>2</v>
      </c>
      <c r="L20" s="35">
        <f>SUM(H20:K20)</f>
        <v>3</v>
      </c>
      <c r="M20" s="28">
        <v>1</v>
      </c>
      <c r="N20" s="28">
        <v>2</v>
      </c>
      <c r="O20" s="28">
        <v>0</v>
      </c>
      <c r="P20" s="29">
        <v>1</v>
      </c>
      <c r="Q20" s="35">
        <f>SUM(M20:P20)</f>
        <v>4</v>
      </c>
      <c r="R20" s="28">
        <v>0</v>
      </c>
      <c r="S20" s="28">
        <v>0</v>
      </c>
      <c r="T20" s="28">
        <v>1</v>
      </c>
      <c r="U20" s="29">
        <v>4</v>
      </c>
      <c r="V20" s="35">
        <f>SUM(R20:U20)</f>
        <v>5</v>
      </c>
      <c r="W20" s="28">
        <v>1</v>
      </c>
      <c r="X20" s="28">
        <v>4</v>
      </c>
      <c r="Y20" s="28">
        <v>2</v>
      </c>
      <c r="Z20" s="29">
        <v>3</v>
      </c>
      <c r="AA20" s="35">
        <f>SUM(W20:Z20)</f>
        <v>10</v>
      </c>
      <c r="AB20" s="28">
        <v>2</v>
      </c>
      <c r="AC20" s="28">
        <v>0</v>
      </c>
      <c r="AD20" s="28">
        <v>1</v>
      </c>
      <c r="AE20" s="29">
        <v>1</v>
      </c>
      <c r="AF20" s="35">
        <f>SUM(AB20:AE20)</f>
        <v>4</v>
      </c>
      <c r="AG20" s="28">
        <v>1</v>
      </c>
      <c r="AH20" s="28">
        <v>2</v>
      </c>
      <c r="AI20" s="28">
        <v>2</v>
      </c>
      <c r="AJ20" s="29">
        <v>4</v>
      </c>
      <c r="AK20" s="35">
        <f>SUM(AG20:AJ20)</f>
        <v>9</v>
      </c>
      <c r="AL20" s="28">
        <v>2</v>
      </c>
      <c r="AM20" s="28">
        <v>1</v>
      </c>
      <c r="AN20" s="28">
        <v>4</v>
      </c>
      <c r="AO20" s="29">
        <v>0</v>
      </c>
      <c r="AP20" s="35">
        <f>SUM(AL20:AO20)</f>
        <v>7</v>
      </c>
      <c r="AQ20" s="28">
        <v>1</v>
      </c>
      <c r="AR20" s="28">
        <v>3</v>
      </c>
      <c r="AS20" s="28">
        <v>5</v>
      </c>
    </row>
    <row r="21" spans="2:45" outlineLevel="1" x14ac:dyDescent="0.3">
      <c r="B21" s="20" t="s">
        <v>74</v>
      </c>
      <c r="C21" s="28">
        <v>20</v>
      </c>
      <c r="D21" s="28">
        <v>0</v>
      </c>
      <c r="E21" s="28">
        <v>120</v>
      </c>
      <c r="F21" s="29">
        <v>150</v>
      </c>
      <c r="G21" s="35">
        <f>SUM(C21:F21)</f>
        <v>290</v>
      </c>
      <c r="H21" s="28">
        <v>50</v>
      </c>
      <c r="I21" s="28">
        <v>25</v>
      </c>
      <c r="J21" s="28">
        <v>45</v>
      </c>
      <c r="K21" s="29">
        <v>193</v>
      </c>
      <c r="L21" s="35">
        <f>SUM(H21:K21)</f>
        <v>313</v>
      </c>
      <c r="M21" s="28">
        <v>224</v>
      </c>
      <c r="N21" s="28">
        <v>304</v>
      </c>
      <c r="O21" s="28">
        <v>0</v>
      </c>
      <c r="P21" s="29">
        <v>69</v>
      </c>
      <c r="Q21" s="35">
        <f>SUM(M21:P21)</f>
        <v>597</v>
      </c>
      <c r="R21" s="28">
        <v>0</v>
      </c>
      <c r="S21" s="28">
        <v>0</v>
      </c>
      <c r="T21" s="28">
        <v>93</v>
      </c>
      <c r="U21" s="29">
        <v>605</v>
      </c>
      <c r="V21" s="35">
        <f>SUM(R21:U21)</f>
        <v>698</v>
      </c>
      <c r="W21" s="28">
        <v>201</v>
      </c>
      <c r="X21" s="28">
        <v>679</v>
      </c>
      <c r="Y21" s="28">
        <v>197</v>
      </c>
      <c r="Z21" s="29">
        <v>378</v>
      </c>
      <c r="AA21" s="35">
        <f>SUM(W21:Z21)</f>
        <v>1455</v>
      </c>
      <c r="AB21" s="28">
        <v>723</v>
      </c>
      <c r="AC21" s="28">
        <v>0</v>
      </c>
      <c r="AD21" s="28">
        <v>425</v>
      </c>
      <c r="AE21" s="29">
        <v>536</v>
      </c>
      <c r="AF21" s="35">
        <f>SUM(AB21:AE21)</f>
        <v>1684</v>
      </c>
      <c r="AG21" s="28">
        <v>297</v>
      </c>
      <c r="AH21" s="28">
        <v>692</v>
      </c>
      <c r="AI21" s="28">
        <v>432</v>
      </c>
      <c r="AJ21" s="29">
        <v>1026.6456978245658</v>
      </c>
      <c r="AK21" s="35">
        <f>SUM(AG21:AJ21)</f>
        <v>2447.645697824566</v>
      </c>
      <c r="AL21" s="28">
        <v>411</v>
      </c>
      <c r="AM21" s="28">
        <v>32</v>
      </c>
      <c r="AN21" s="28">
        <v>1267</v>
      </c>
      <c r="AO21" s="29">
        <v>0</v>
      </c>
      <c r="AP21" s="35">
        <f>SUM(AL21:AO21)</f>
        <v>1710</v>
      </c>
      <c r="AQ21" s="28">
        <v>60</v>
      </c>
      <c r="AR21" s="28">
        <v>478</v>
      </c>
      <c r="AS21" s="28">
        <v>1394</v>
      </c>
    </row>
    <row r="22" spans="2:45" x14ac:dyDescent="0.3">
      <c r="C22" s="22"/>
      <c r="D22" s="22"/>
      <c r="E22" s="22"/>
      <c r="F22" s="22"/>
      <c r="G22" s="36"/>
      <c r="H22" s="22"/>
      <c r="I22" s="22"/>
      <c r="J22" s="22"/>
      <c r="K22" s="22"/>
      <c r="L22" s="36"/>
      <c r="M22" s="22"/>
      <c r="N22" s="22"/>
      <c r="O22" s="22"/>
      <c r="P22" s="22"/>
      <c r="Q22" s="36"/>
      <c r="R22" s="22"/>
      <c r="S22" s="22"/>
      <c r="T22" s="22"/>
      <c r="U22" s="22"/>
      <c r="V22" s="36"/>
      <c r="W22" s="22"/>
      <c r="X22" s="22"/>
      <c r="Y22" s="22"/>
      <c r="Z22" s="22"/>
      <c r="AA22" s="36"/>
      <c r="AB22" s="22"/>
      <c r="AC22" s="22"/>
      <c r="AD22" s="22"/>
      <c r="AE22" s="22"/>
      <c r="AF22" s="36"/>
      <c r="AG22" s="22"/>
      <c r="AH22" s="22"/>
      <c r="AI22" s="22"/>
      <c r="AJ22" s="22"/>
      <c r="AK22" s="36"/>
      <c r="AL22" s="22"/>
      <c r="AM22" s="22"/>
      <c r="AN22" s="22"/>
      <c r="AO22" s="22"/>
      <c r="AP22" s="36"/>
      <c r="AQ22" s="22"/>
      <c r="AR22" s="22"/>
      <c r="AS22" s="22"/>
    </row>
    <row r="23" spans="2:45" x14ac:dyDescent="0.3">
      <c r="B23" s="60" t="s">
        <v>92</v>
      </c>
      <c r="C23" s="62">
        <f t="shared" ref="C23:AF23" si="8">SUM(C24:C30)</f>
        <v>42017</v>
      </c>
      <c r="D23" s="62">
        <f t="shared" si="8"/>
        <v>0</v>
      </c>
      <c r="E23" s="62">
        <f t="shared" si="8"/>
        <v>183638</v>
      </c>
      <c r="F23" s="62">
        <f t="shared" si="8"/>
        <v>44340</v>
      </c>
      <c r="G23" s="63">
        <f t="shared" si="8"/>
        <v>269995</v>
      </c>
      <c r="H23" s="62">
        <f t="shared" si="8"/>
        <v>59953</v>
      </c>
      <c r="I23" s="62">
        <f t="shared" si="8"/>
        <v>24597</v>
      </c>
      <c r="J23" s="62">
        <f t="shared" si="8"/>
        <v>10622</v>
      </c>
      <c r="K23" s="62">
        <f t="shared" si="8"/>
        <v>282441</v>
      </c>
      <c r="L23" s="63">
        <f t="shared" si="8"/>
        <v>377613</v>
      </c>
      <c r="M23" s="62">
        <f t="shared" si="8"/>
        <v>75903</v>
      </c>
      <c r="N23" s="62">
        <f t="shared" si="8"/>
        <v>222454</v>
      </c>
      <c r="O23" s="62">
        <f t="shared" si="8"/>
        <v>0</v>
      </c>
      <c r="P23" s="62">
        <f t="shared" si="8"/>
        <v>83666</v>
      </c>
      <c r="Q23" s="63">
        <f t="shared" si="8"/>
        <v>382023</v>
      </c>
      <c r="R23" s="62">
        <f t="shared" si="8"/>
        <v>0</v>
      </c>
      <c r="S23" s="62">
        <f t="shared" si="8"/>
        <v>0</v>
      </c>
      <c r="T23" s="62">
        <f t="shared" si="8"/>
        <v>274875</v>
      </c>
      <c r="U23" s="62">
        <f t="shared" si="8"/>
        <v>516296</v>
      </c>
      <c r="V23" s="63">
        <f t="shared" si="8"/>
        <v>791171</v>
      </c>
      <c r="W23" s="62">
        <f t="shared" si="8"/>
        <v>108717.55100000001</v>
      </c>
      <c r="X23" s="62">
        <f t="shared" si="8"/>
        <v>578779</v>
      </c>
      <c r="Y23" s="62">
        <f t="shared" si="8"/>
        <v>422967.64323842729</v>
      </c>
      <c r="Z23" s="62">
        <f t="shared" si="8"/>
        <v>256211.4053607255</v>
      </c>
      <c r="AA23" s="63">
        <f t="shared" si="8"/>
        <v>1366675.5995991528</v>
      </c>
      <c r="AB23" s="62">
        <f t="shared" si="8"/>
        <v>429135.99743285705</v>
      </c>
      <c r="AC23" s="62">
        <f t="shared" si="8"/>
        <v>633728.98713230668</v>
      </c>
      <c r="AD23" s="62">
        <f t="shared" si="8"/>
        <v>476460.13083412882</v>
      </c>
      <c r="AE23" s="62">
        <f t="shared" si="8"/>
        <v>684486.81475232728</v>
      </c>
      <c r="AF23" s="63">
        <f t="shared" si="8"/>
        <v>2223811.9301516195</v>
      </c>
      <c r="AG23" s="62">
        <f t="shared" ref="AG23:AS23" si="9">SUM(AG24:AG30)</f>
        <v>265393.1618</v>
      </c>
      <c r="AH23" s="62">
        <f t="shared" si="9"/>
        <v>687881.7213271209</v>
      </c>
      <c r="AI23" s="62">
        <f t="shared" si="9"/>
        <v>366819.94414788904</v>
      </c>
      <c r="AJ23" s="62">
        <f t="shared" si="9"/>
        <v>605938.08439023502</v>
      </c>
      <c r="AK23" s="63">
        <f t="shared" si="9"/>
        <v>1926032.911665245</v>
      </c>
      <c r="AL23" s="62">
        <f t="shared" si="9"/>
        <v>416734.51114468579</v>
      </c>
      <c r="AM23" s="62">
        <f t="shared" si="9"/>
        <v>681280.33259000001</v>
      </c>
      <c r="AN23" s="62">
        <f t="shared" si="9"/>
        <v>1320774.8685705166</v>
      </c>
      <c r="AO23" s="62">
        <f t="shared" si="9"/>
        <v>478177.79156202963</v>
      </c>
      <c r="AP23" s="63">
        <f t="shared" si="9"/>
        <v>2896967.5038672322</v>
      </c>
      <c r="AQ23" s="62">
        <f t="shared" si="9"/>
        <v>466013.4608</v>
      </c>
      <c r="AR23" s="62">
        <f t="shared" si="9"/>
        <v>2478729.207674325</v>
      </c>
      <c r="AS23" s="62">
        <f t="shared" si="9"/>
        <v>1502703.1226522678</v>
      </c>
    </row>
    <row r="24" spans="2:45" outlineLevel="1" x14ac:dyDescent="0.3">
      <c r="B24" s="20" t="s">
        <v>93</v>
      </c>
      <c r="C24" s="28">
        <v>0</v>
      </c>
      <c r="D24" s="28">
        <v>0</v>
      </c>
      <c r="E24" s="28">
        <v>0</v>
      </c>
      <c r="F24" s="29">
        <v>0</v>
      </c>
      <c r="G24" s="35">
        <f t="shared" ref="G24:G29" si="10">SUM(C24:F24)</f>
        <v>0</v>
      </c>
      <c r="H24" s="28">
        <v>0</v>
      </c>
      <c r="I24" s="28">
        <v>0</v>
      </c>
      <c r="J24" s="28">
        <v>0</v>
      </c>
      <c r="K24" s="29">
        <v>0</v>
      </c>
      <c r="L24" s="35">
        <f t="shared" ref="L24:L29" si="11">SUM(H24:K24)</f>
        <v>0</v>
      </c>
      <c r="M24" s="28">
        <v>0</v>
      </c>
      <c r="N24" s="28">
        <v>0</v>
      </c>
      <c r="O24" s="28">
        <v>0</v>
      </c>
      <c r="P24" s="29">
        <v>0</v>
      </c>
      <c r="Q24" s="35">
        <f t="shared" ref="Q24:Q29" si="12">SUM(M24:P24)</f>
        <v>0</v>
      </c>
      <c r="R24" s="28">
        <v>0</v>
      </c>
      <c r="S24" s="28">
        <v>0</v>
      </c>
      <c r="T24" s="28">
        <v>0</v>
      </c>
      <c r="U24" s="29">
        <v>0</v>
      </c>
      <c r="V24" s="35">
        <f t="shared" ref="V24:V29" si="13">SUM(R24:U24)</f>
        <v>0</v>
      </c>
      <c r="W24" s="28">
        <v>0</v>
      </c>
      <c r="X24" s="28">
        <v>0</v>
      </c>
      <c r="Y24" s="28">
        <v>0</v>
      </c>
      <c r="Z24" s="29"/>
      <c r="AA24" s="35">
        <f t="shared" ref="AA24:AA29" si="14">SUM(W24:Z24)</f>
        <v>0</v>
      </c>
      <c r="AB24" s="28">
        <v>0</v>
      </c>
      <c r="AC24" s="28">
        <v>270969.99877230666</v>
      </c>
      <c r="AD24" s="28">
        <v>0</v>
      </c>
      <c r="AE24" s="29">
        <v>0</v>
      </c>
      <c r="AF24" s="35">
        <f t="shared" ref="AF24:AF29" si="15">SUM(AB24:AE24)</f>
        <v>270969.99877230666</v>
      </c>
      <c r="AG24" s="28">
        <v>0</v>
      </c>
      <c r="AH24" s="28">
        <v>78240.063999999998</v>
      </c>
      <c r="AI24" s="28">
        <v>152049.51525000011</v>
      </c>
      <c r="AJ24" s="29">
        <v>0</v>
      </c>
      <c r="AK24" s="35">
        <f t="shared" ref="AK24:AK30" si="16">SUM(AG24:AJ24)</f>
        <v>230289.57925000013</v>
      </c>
      <c r="AL24" s="28">
        <v>171547.06024613563</v>
      </c>
      <c r="AM24" s="28">
        <v>0</v>
      </c>
      <c r="AN24" s="28">
        <v>0</v>
      </c>
      <c r="AO24" s="29">
        <v>0</v>
      </c>
      <c r="AP24" s="35">
        <f t="shared" ref="AP24:AP30" si="17">SUM(AL24:AO24)</f>
        <v>171547.06024613563</v>
      </c>
      <c r="AQ24" s="28">
        <v>124802.8208</v>
      </c>
      <c r="AR24" s="28">
        <v>0</v>
      </c>
      <c r="AS24" s="28">
        <v>0</v>
      </c>
    </row>
    <row r="25" spans="2:45" outlineLevel="1" x14ac:dyDescent="0.3">
      <c r="B25" s="20" t="s">
        <v>94</v>
      </c>
      <c r="C25" s="28">
        <v>0</v>
      </c>
      <c r="D25" s="28">
        <v>0</v>
      </c>
      <c r="E25" s="28">
        <v>0</v>
      </c>
      <c r="F25" s="29">
        <v>0</v>
      </c>
      <c r="G25" s="35">
        <f t="shared" si="10"/>
        <v>0</v>
      </c>
      <c r="H25" s="28">
        <v>0</v>
      </c>
      <c r="I25" s="28">
        <v>0</v>
      </c>
      <c r="J25" s="28">
        <v>0</v>
      </c>
      <c r="K25" s="29">
        <v>0</v>
      </c>
      <c r="L25" s="35">
        <f t="shared" si="11"/>
        <v>0</v>
      </c>
      <c r="M25" s="28">
        <v>0</v>
      </c>
      <c r="N25" s="28">
        <v>222454</v>
      </c>
      <c r="O25" s="28">
        <v>0</v>
      </c>
      <c r="P25" s="29">
        <v>0</v>
      </c>
      <c r="Q25" s="35">
        <f t="shared" si="12"/>
        <v>222454</v>
      </c>
      <c r="R25" s="28">
        <v>0</v>
      </c>
      <c r="S25" s="28">
        <v>0</v>
      </c>
      <c r="T25" s="28">
        <v>0</v>
      </c>
      <c r="U25" s="29">
        <v>234112</v>
      </c>
      <c r="V25" s="35">
        <f t="shared" si="13"/>
        <v>234112</v>
      </c>
      <c r="W25" s="28">
        <v>0</v>
      </c>
      <c r="X25" s="28">
        <v>161715</v>
      </c>
      <c r="Y25" s="28">
        <v>0</v>
      </c>
      <c r="Z25" s="29"/>
      <c r="AA25" s="35">
        <f t="shared" si="14"/>
        <v>161715</v>
      </c>
      <c r="AB25" s="28">
        <v>147443.88</v>
      </c>
      <c r="AC25" s="28">
        <v>127313.159</v>
      </c>
      <c r="AD25" s="28">
        <v>115004.925</v>
      </c>
      <c r="AE25" s="29">
        <v>0</v>
      </c>
      <c r="AF25" s="35">
        <f t="shared" si="15"/>
        <v>389761.96399999998</v>
      </c>
      <c r="AG25" s="28">
        <v>0</v>
      </c>
      <c r="AH25" s="28">
        <v>0</v>
      </c>
      <c r="AI25" s="28">
        <v>145190.67718403297</v>
      </c>
      <c r="AJ25" s="29">
        <v>0</v>
      </c>
      <c r="AK25" s="35">
        <f t="shared" si="16"/>
        <v>145190.67718403297</v>
      </c>
      <c r="AL25" s="28">
        <v>145985.70000000001</v>
      </c>
      <c r="AM25" s="28">
        <v>295762.45958999998</v>
      </c>
      <c r="AN25" s="28">
        <v>428571.89055062359</v>
      </c>
      <c r="AO25" s="29">
        <v>200229.30585252968</v>
      </c>
      <c r="AP25" s="35">
        <f t="shared" si="17"/>
        <v>1070549.3559931533</v>
      </c>
      <c r="AQ25" s="28">
        <v>125496</v>
      </c>
      <c r="AR25" s="28">
        <v>141088.61849999998</v>
      </c>
      <c r="AS25" s="28">
        <v>126364.90552226777</v>
      </c>
    </row>
    <row r="26" spans="2:45" outlineLevel="1" x14ac:dyDescent="0.3">
      <c r="B26" s="20" t="s">
        <v>95</v>
      </c>
      <c r="C26" s="28">
        <v>0</v>
      </c>
      <c r="D26" s="28">
        <v>0</v>
      </c>
      <c r="E26" s="28">
        <v>0</v>
      </c>
      <c r="F26" s="29">
        <v>0</v>
      </c>
      <c r="G26" s="35">
        <f t="shared" si="10"/>
        <v>0</v>
      </c>
      <c r="H26" s="28">
        <v>0</v>
      </c>
      <c r="I26" s="28">
        <v>0</v>
      </c>
      <c r="J26" s="28">
        <v>0</v>
      </c>
      <c r="K26" s="29">
        <v>0</v>
      </c>
      <c r="L26" s="35">
        <f t="shared" si="11"/>
        <v>0</v>
      </c>
      <c r="M26" s="28">
        <v>0</v>
      </c>
      <c r="N26" s="28">
        <v>0</v>
      </c>
      <c r="O26" s="28">
        <v>0</v>
      </c>
      <c r="P26" s="29">
        <v>0</v>
      </c>
      <c r="Q26" s="35">
        <f t="shared" si="12"/>
        <v>0</v>
      </c>
      <c r="R26" s="28">
        <v>0</v>
      </c>
      <c r="S26" s="28">
        <v>0</v>
      </c>
      <c r="T26" s="28">
        <v>120854</v>
      </c>
      <c r="U26" s="29">
        <v>114105</v>
      </c>
      <c r="V26" s="35">
        <f t="shared" si="13"/>
        <v>234959</v>
      </c>
      <c r="W26" s="28">
        <v>0</v>
      </c>
      <c r="X26" s="28">
        <v>120041</v>
      </c>
      <c r="Y26" s="28">
        <v>123175.8</v>
      </c>
      <c r="Z26" s="29"/>
      <c r="AA26" s="35">
        <f t="shared" si="14"/>
        <v>243216.8</v>
      </c>
      <c r="AB26" s="28">
        <v>0</v>
      </c>
      <c r="AC26" s="28">
        <v>135562.71</v>
      </c>
      <c r="AD26" s="28">
        <v>0</v>
      </c>
      <c r="AE26" s="29">
        <v>474331.20000000007</v>
      </c>
      <c r="AF26" s="35">
        <f t="shared" si="15"/>
        <v>609893.91</v>
      </c>
      <c r="AG26" s="28">
        <v>155926.44500000001</v>
      </c>
      <c r="AH26" s="28">
        <v>356114.63587712083</v>
      </c>
      <c r="AI26" s="28">
        <v>0</v>
      </c>
      <c r="AJ26" s="29">
        <v>236532.92</v>
      </c>
      <c r="AK26" s="35">
        <f t="shared" si="16"/>
        <v>748574.00087712088</v>
      </c>
      <c r="AL26" s="28">
        <v>99201.750898550134</v>
      </c>
      <c r="AM26" s="28">
        <v>135664.75</v>
      </c>
      <c r="AN26" s="28">
        <v>241680.56250000093</v>
      </c>
      <c r="AO26" s="29">
        <v>147452.08570949998</v>
      </c>
      <c r="AP26" s="35">
        <f t="shared" si="17"/>
        <v>623999.14910805109</v>
      </c>
      <c r="AQ26" s="28">
        <v>215714.64</v>
      </c>
      <c r="AR26" s="28">
        <v>648825.8934103559</v>
      </c>
      <c r="AS26" s="28">
        <v>518693.28</v>
      </c>
    </row>
    <row r="27" spans="2:45" outlineLevel="1" x14ac:dyDescent="0.3">
      <c r="B27" s="20" t="s">
        <v>319</v>
      </c>
      <c r="C27" s="28"/>
      <c r="D27" s="28"/>
      <c r="E27" s="28"/>
      <c r="F27" s="29"/>
      <c r="G27" s="35"/>
      <c r="H27" s="28"/>
      <c r="I27" s="28"/>
      <c r="J27" s="28"/>
      <c r="K27" s="29"/>
      <c r="L27" s="35"/>
      <c r="M27" s="28"/>
      <c r="N27" s="28"/>
      <c r="O27" s="28"/>
      <c r="P27" s="29"/>
      <c r="Q27" s="35"/>
      <c r="R27" s="28"/>
      <c r="S27" s="28"/>
      <c r="T27" s="28"/>
      <c r="U27" s="29"/>
      <c r="V27" s="35"/>
      <c r="W27" s="28"/>
      <c r="X27" s="28"/>
      <c r="Y27" s="28"/>
      <c r="Z27" s="29"/>
      <c r="AA27" s="35"/>
      <c r="AB27" s="28"/>
      <c r="AC27" s="28"/>
      <c r="AD27" s="28"/>
      <c r="AE27" s="29"/>
      <c r="AF27" s="35"/>
      <c r="AG27" s="28">
        <v>0</v>
      </c>
      <c r="AH27" s="28">
        <v>171528.01345</v>
      </c>
      <c r="AI27" s="28">
        <v>0</v>
      </c>
      <c r="AJ27" s="29">
        <v>81926.587</v>
      </c>
      <c r="AK27" s="35">
        <f t="shared" si="16"/>
        <v>253454.60045</v>
      </c>
      <c r="AL27" s="28">
        <v>0</v>
      </c>
      <c r="AM27" s="28">
        <v>0</v>
      </c>
      <c r="AN27" s="28">
        <v>0</v>
      </c>
      <c r="AO27" s="29">
        <v>0</v>
      </c>
      <c r="AP27" s="35">
        <f t="shared" si="17"/>
        <v>0</v>
      </c>
      <c r="AQ27" s="28">
        <v>0</v>
      </c>
      <c r="AR27" s="28">
        <v>90572.321618688176</v>
      </c>
      <c r="AS27" s="28">
        <v>0</v>
      </c>
    </row>
    <row r="28" spans="2:45" outlineLevel="1" x14ac:dyDescent="0.3">
      <c r="B28" s="20" t="s">
        <v>96</v>
      </c>
      <c r="C28" s="28">
        <v>42017</v>
      </c>
      <c r="D28" s="28">
        <v>0</v>
      </c>
      <c r="E28" s="28">
        <v>183638</v>
      </c>
      <c r="F28" s="29">
        <v>44340</v>
      </c>
      <c r="G28" s="35">
        <f t="shared" si="10"/>
        <v>269995</v>
      </c>
      <c r="H28" s="28">
        <v>59953</v>
      </c>
      <c r="I28" s="28">
        <v>24597</v>
      </c>
      <c r="J28" s="28">
        <v>10622</v>
      </c>
      <c r="K28" s="29">
        <v>282441</v>
      </c>
      <c r="L28" s="35">
        <f t="shared" si="11"/>
        <v>377613</v>
      </c>
      <c r="M28" s="28">
        <v>75903</v>
      </c>
      <c r="N28" s="28">
        <v>0</v>
      </c>
      <c r="O28" s="28">
        <v>0</v>
      </c>
      <c r="P28" s="29">
        <v>83666</v>
      </c>
      <c r="Q28" s="35">
        <f t="shared" si="12"/>
        <v>159569</v>
      </c>
      <c r="R28" s="28">
        <v>0</v>
      </c>
      <c r="S28" s="28">
        <v>0</v>
      </c>
      <c r="T28" s="28">
        <v>154021</v>
      </c>
      <c r="U28" s="29">
        <v>168079</v>
      </c>
      <c r="V28" s="35">
        <f t="shared" si="13"/>
        <v>322100</v>
      </c>
      <c r="W28" s="28">
        <v>57877.281000000003</v>
      </c>
      <c r="X28" s="28">
        <v>297023</v>
      </c>
      <c r="Y28" s="28">
        <v>257587.0932384273</v>
      </c>
      <c r="Z28" s="29">
        <v>256211.4053607255</v>
      </c>
      <c r="AA28" s="35">
        <f t="shared" si="14"/>
        <v>868698.77959915274</v>
      </c>
      <c r="AB28" s="28">
        <v>281692.11743285705</v>
      </c>
      <c r="AC28" s="28">
        <v>0</v>
      </c>
      <c r="AD28" s="28">
        <v>361455.20583412884</v>
      </c>
      <c r="AE28" s="29">
        <v>210155.61475232724</v>
      </c>
      <c r="AF28" s="35">
        <f t="shared" si="15"/>
        <v>853302.93801931303</v>
      </c>
      <c r="AG28" s="28">
        <v>0</v>
      </c>
      <c r="AH28" s="28">
        <v>81999.008000000016</v>
      </c>
      <c r="AI28" s="28">
        <v>0</v>
      </c>
      <c r="AJ28" s="29">
        <v>287478.57739023503</v>
      </c>
      <c r="AK28" s="35">
        <f t="shared" si="16"/>
        <v>369477.58539023506</v>
      </c>
      <c r="AL28" s="28">
        <v>0</v>
      </c>
      <c r="AM28" s="28">
        <v>145514.913</v>
      </c>
      <c r="AN28" s="28">
        <v>538550.13440390129</v>
      </c>
      <c r="AO28" s="29">
        <v>0</v>
      </c>
      <c r="AP28" s="35">
        <f t="shared" si="17"/>
        <v>684065.04740390135</v>
      </c>
      <c r="AQ28" s="28">
        <v>0</v>
      </c>
      <c r="AR28" s="28">
        <v>1491455.452145281</v>
      </c>
      <c r="AS28" s="28">
        <v>765981.41200000001</v>
      </c>
    </row>
    <row r="29" spans="2:45" outlineLevel="1" x14ac:dyDescent="0.3">
      <c r="B29" s="20" t="s">
        <v>97</v>
      </c>
      <c r="C29" s="28">
        <v>0</v>
      </c>
      <c r="D29" s="28">
        <v>0</v>
      </c>
      <c r="E29" s="28">
        <v>0</v>
      </c>
      <c r="F29" s="29">
        <v>0</v>
      </c>
      <c r="G29" s="35">
        <f t="shared" si="10"/>
        <v>0</v>
      </c>
      <c r="H29" s="28">
        <v>0</v>
      </c>
      <c r="I29" s="28">
        <v>0</v>
      </c>
      <c r="J29" s="28">
        <v>0</v>
      </c>
      <c r="K29" s="29">
        <v>0</v>
      </c>
      <c r="L29" s="35">
        <f t="shared" si="11"/>
        <v>0</v>
      </c>
      <c r="M29" s="28">
        <v>0</v>
      </c>
      <c r="N29" s="28">
        <v>0</v>
      </c>
      <c r="O29" s="28">
        <v>0</v>
      </c>
      <c r="P29" s="29">
        <v>0</v>
      </c>
      <c r="Q29" s="35">
        <f t="shared" si="12"/>
        <v>0</v>
      </c>
      <c r="R29" s="28">
        <v>0</v>
      </c>
      <c r="S29" s="28">
        <v>0</v>
      </c>
      <c r="T29" s="28">
        <v>0</v>
      </c>
      <c r="U29" s="29">
        <v>0</v>
      </c>
      <c r="V29" s="35">
        <f t="shared" si="13"/>
        <v>0</v>
      </c>
      <c r="W29" s="28">
        <v>50840.27</v>
      </c>
      <c r="X29" s="28">
        <v>0</v>
      </c>
      <c r="Y29" s="28">
        <v>42204.75</v>
      </c>
      <c r="Z29" s="29"/>
      <c r="AA29" s="35">
        <f t="shared" si="14"/>
        <v>93045.01999999999</v>
      </c>
      <c r="AB29" s="28">
        <v>0</v>
      </c>
      <c r="AC29" s="28">
        <v>99883.119360000012</v>
      </c>
      <c r="AD29" s="28">
        <v>0</v>
      </c>
      <c r="AE29" s="29">
        <v>0</v>
      </c>
      <c r="AF29" s="35">
        <f t="shared" si="15"/>
        <v>99883.119360000012</v>
      </c>
      <c r="AG29" s="28">
        <v>0</v>
      </c>
      <c r="AH29" s="28">
        <v>0</v>
      </c>
      <c r="AI29" s="28">
        <v>69579.751713855934</v>
      </c>
      <c r="AJ29" s="29">
        <v>0</v>
      </c>
      <c r="AK29" s="35">
        <f t="shared" si="16"/>
        <v>69579.751713855934</v>
      </c>
      <c r="AL29" s="28">
        <v>0</v>
      </c>
      <c r="AM29" s="28">
        <v>0</v>
      </c>
      <c r="AN29" s="28">
        <v>111972.28111599092</v>
      </c>
      <c r="AO29" s="29">
        <v>130496.39999999997</v>
      </c>
      <c r="AP29" s="35">
        <f t="shared" si="17"/>
        <v>242468.68111599088</v>
      </c>
      <c r="AQ29" s="28">
        <v>0</v>
      </c>
      <c r="AR29" s="28">
        <v>0</v>
      </c>
      <c r="AS29" s="28">
        <v>91663.525129999995</v>
      </c>
    </row>
    <row r="30" spans="2:45" outlineLevel="1" x14ac:dyDescent="0.3">
      <c r="B30" s="20" t="s">
        <v>305</v>
      </c>
      <c r="C30" s="28"/>
      <c r="D30" s="28"/>
      <c r="E30" s="28"/>
      <c r="F30" s="29"/>
      <c r="G30" s="35"/>
      <c r="H30" s="28"/>
      <c r="I30" s="28"/>
      <c r="J30" s="28"/>
      <c r="K30" s="29"/>
      <c r="L30" s="35"/>
      <c r="M30" s="28"/>
      <c r="N30" s="28"/>
      <c r="O30" s="28"/>
      <c r="P30" s="29"/>
      <c r="Q30" s="35"/>
      <c r="R30" s="28"/>
      <c r="S30" s="28"/>
      <c r="T30" s="28"/>
      <c r="U30" s="29"/>
      <c r="V30" s="35"/>
      <c r="W30" s="28"/>
      <c r="X30" s="28"/>
      <c r="Y30" s="28"/>
      <c r="Z30" s="29"/>
      <c r="AA30" s="35"/>
      <c r="AB30" s="28"/>
      <c r="AC30" s="28"/>
      <c r="AD30" s="28"/>
      <c r="AE30" s="29"/>
      <c r="AF30" s="35"/>
      <c r="AG30" s="28">
        <v>109466.71679999999</v>
      </c>
      <c r="AH30" s="28">
        <v>0</v>
      </c>
      <c r="AI30" s="28">
        <v>0</v>
      </c>
      <c r="AJ30" s="29">
        <v>0</v>
      </c>
      <c r="AK30" s="35">
        <f t="shared" si="16"/>
        <v>109466.71679999999</v>
      </c>
      <c r="AL30" s="28">
        <v>0</v>
      </c>
      <c r="AM30" s="28">
        <v>104338.21</v>
      </c>
      <c r="AN30" s="28">
        <v>0</v>
      </c>
      <c r="AO30" s="29">
        <v>0</v>
      </c>
      <c r="AP30" s="35">
        <f t="shared" si="17"/>
        <v>104338.21</v>
      </c>
      <c r="AQ30" s="28">
        <v>0</v>
      </c>
      <c r="AR30" s="28">
        <v>106786.92200000001</v>
      </c>
      <c r="AS30" s="28">
        <v>0</v>
      </c>
    </row>
    <row r="31" spans="2:45" x14ac:dyDescent="0.3">
      <c r="C31" s="54"/>
      <c r="D31" s="54"/>
      <c r="E31" s="54"/>
      <c r="F31" s="54"/>
      <c r="G31" s="59"/>
      <c r="H31" s="54"/>
      <c r="I31" s="54"/>
      <c r="J31" s="54"/>
      <c r="K31" s="54"/>
      <c r="L31" s="59"/>
      <c r="M31" s="54"/>
      <c r="N31" s="54"/>
      <c r="O31" s="54"/>
      <c r="P31" s="54"/>
      <c r="Q31" s="59"/>
      <c r="R31" s="54"/>
      <c r="S31" s="54"/>
      <c r="T31" s="54"/>
      <c r="U31" s="54"/>
      <c r="V31" s="59"/>
      <c r="W31" s="54">
        <f t="shared" ref="W31:AF31" si="18">TRUNC(W23)-TRUNC(W17+W9)</f>
        <v>0</v>
      </c>
      <c r="X31" s="54">
        <f t="shared" si="18"/>
        <v>0</v>
      </c>
      <c r="Y31" s="54">
        <f t="shared" si="18"/>
        <v>0</v>
      </c>
      <c r="Z31" s="54">
        <f t="shared" si="18"/>
        <v>0</v>
      </c>
      <c r="AA31" s="59">
        <f t="shared" si="18"/>
        <v>0</v>
      </c>
      <c r="AB31" s="54">
        <f t="shared" si="18"/>
        <v>0</v>
      </c>
      <c r="AC31" s="54">
        <f t="shared" si="18"/>
        <v>0</v>
      </c>
      <c r="AD31" s="54">
        <f t="shared" si="18"/>
        <v>0</v>
      </c>
      <c r="AE31" s="54">
        <f t="shared" si="18"/>
        <v>0</v>
      </c>
      <c r="AF31" s="59">
        <f t="shared" si="18"/>
        <v>0</v>
      </c>
      <c r="AG31" s="54">
        <f t="shared" ref="AG31:AS31" si="19">TRUNC(AG23)-TRUNC(AG17+AG9)</f>
        <v>0</v>
      </c>
      <c r="AH31" s="54">
        <f t="shared" si="19"/>
        <v>0</v>
      </c>
      <c r="AI31" s="54">
        <f t="shared" si="19"/>
        <v>0</v>
      </c>
      <c r="AJ31" s="54">
        <f t="shared" si="19"/>
        <v>0</v>
      </c>
      <c r="AK31" s="59">
        <f t="shared" si="19"/>
        <v>0</v>
      </c>
      <c r="AL31" s="54">
        <f t="shared" si="19"/>
        <v>0</v>
      </c>
      <c r="AM31" s="54">
        <f t="shared" si="19"/>
        <v>0</v>
      </c>
      <c r="AN31" s="54">
        <f t="shared" si="19"/>
        <v>0</v>
      </c>
      <c r="AO31" s="54">
        <f t="shared" si="19"/>
        <v>0</v>
      </c>
      <c r="AP31" s="59">
        <f t="shared" si="19"/>
        <v>0</v>
      </c>
      <c r="AQ31" s="54">
        <f t="shared" si="19"/>
        <v>0</v>
      </c>
      <c r="AR31" s="54">
        <f t="shared" si="19"/>
        <v>0</v>
      </c>
      <c r="AS31" s="54">
        <f t="shared" si="19"/>
        <v>0</v>
      </c>
    </row>
    <row r="32" spans="2:45" x14ac:dyDescent="0.3">
      <c r="B32" s="26" t="s">
        <v>75</v>
      </c>
      <c r="C32" s="27"/>
      <c r="D32" s="27"/>
      <c r="E32" s="27"/>
      <c r="F32" s="27"/>
      <c r="G32" s="32"/>
      <c r="H32" s="27"/>
      <c r="I32" s="27"/>
      <c r="J32" s="27"/>
      <c r="K32" s="27"/>
      <c r="L32" s="32"/>
      <c r="M32" s="27"/>
      <c r="N32" s="27"/>
      <c r="O32" s="27"/>
      <c r="P32" s="27"/>
      <c r="Q32" s="32"/>
      <c r="R32" s="27"/>
      <c r="S32" s="27"/>
      <c r="T32" s="27"/>
      <c r="U32" s="27"/>
      <c r="V32" s="32"/>
      <c r="W32" s="27"/>
      <c r="X32" s="27"/>
      <c r="Y32" s="27"/>
      <c r="Z32" s="27"/>
      <c r="AA32" s="32"/>
      <c r="AB32" s="27"/>
      <c r="AC32" s="27"/>
      <c r="AD32" s="27"/>
      <c r="AE32" s="27"/>
      <c r="AF32" s="32"/>
      <c r="AG32" s="27"/>
      <c r="AH32" s="27"/>
      <c r="AI32" s="27"/>
      <c r="AJ32" s="27"/>
      <c r="AK32" s="32"/>
      <c r="AL32" s="27"/>
      <c r="AM32" s="27"/>
      <c r="AN32" s="27"/>
      <c r="AO32" s="27"/>
      <c r="AP32" s="32"/>
      <c r="AQ32" s="27"/>
      <c r="AR32" s="27"/>
      <c r="AS32" s="27"/>
    </row>
    <row r="33" spans="2:45" x14ac:dyDescent="0.3">
      <c r="B33" s="60" t="s">
        <v>52</v>
      </c>
      <c r="C33" s="62">
        <f>C35</f>
        <v>98496</v>
      </c>
      <c r="D33" s="62">
        <f t="shared" ref="D33:AQ33" si="20">D35</f>
        <v>126870</v>
      </c>
      <c r="E33" s="62">
        <f t="shared" si="20"/>
        <v>98082</v>
      </c>
      <c r="F33" s="62">
        <f t="shared" si="20"/>
        <v>111295</v>
      </c>
      <c r="G33" s="63">
        <f t="shared" si="20"/>
        <v>434743</v>
      </c>
      <c r="H33" s="62">
        <f t="shared" si="20"/>
        <v>72403</v>
      </c>
      <c r="I33" s="62">
        <f t="shared" si="20"/>
        <v>77362</v>
      </c>
      <c r="J33" s="62">
        <f t="shared" si="20"/>
        <v>65858</v>
      </c>
      <c r="K33" s="62">
        <f t="shared" si="20"/>
        <v>60367</v>
      </c>
      <c r="L33" s="63">
        <f t="shared" si="20"/>
        <v>275990</v>
      </c>
      <c r="M33" s="62">
        <f t="shared" si="20"/>
        <v>70747</v>
      </c>
      <c r="N33" s="62">
        <f t="shared" si="20"/>
        <v>59869</v>
      </c>
      <c r="O33" s="62">
        <f t="shared" si="20"/>
        <v>60188</v>
      </c>
      <c r="P33" s="62">
        <f t="shared" si="20"/>
        <v>66121</v>
      </c>
      <c r="Q33" s="63">
        <f t="shared" si="20"/>
        <v>256925</v>
      </c>
      <c r="R33" s="62">
        <f t="shared" si="20"/>
        <v>46133.550369999997</v>
      </c>
      <c r="S33" s="62">
        <f t="shared" si="20"/>
        <v>75025.332149999987</v>
      </c>
      <c r="T33" s="62">
        <f t="shared" si="20"/>
        <v>161687.32278500003</v>
      </c>
      <c r="U33" s="62">
        <f t="shared" si="20"/>
        <v>126804.52950500006</v>
      </c>
      <c r="V33" s="63">
        <f t="shared" si="20"/>
        <v>409650.73481000005</v>
      </c>
      <c r="W33" s="62">
        <f t="shared" si="20"/>
        <v>126742.43832499998</v>
      </c>
      <c r="X33" s="62">
        <f t="shared" si="20"/>
        <v>232013</v>
      </c>
      <c r="Y33" s="62">
        <f t="shared" si="20"/>
        <v>204746.77383499991</v>
      </c>
      <c r="Z33" s="62">
        <f t="shared" si="20"/>
        <v>143104.71101499998</v>
      </c>
      <c r="AA33" s="63">
        <f t="shared" si="20"/>
        <v>706606.92317499989</v>
      </c>
      <c r="AB33" s="62">
        <f t="shared" si="20"/>
        <v>184907.14580999993</v>
      </c>
      <c r="AC33" s="62">
        <f t="shared" si="20"/>
        <v>274435.77471000009</v>
      </c>
      <c r="AD33" s="62">
        <f t="shared" si="20"/>
        <v>212714.33733499996</v>
      </c>
      <c r="AE33" s="62">
        <f t="shared" si="20"/>
        <v>210126.83555499997</v>
      </c>
      <c r="AF33" s="63">
        <f t="shared" si="20"/>
        <v>882184.09340999997</v>
      </c>
      <c r="AG33" s="62">
        <f t="shared" si="20"/>
        <v>228454.03830000004</v>
      </c>
      <c r="AH33" s="62">
        <f t="shared" si="20"/>
        <v>220883.52618999992</v>
      </c>
      <c r="AI33" s="62">
        <f t="shared" si="20"/>
        <v>187710.08639000004</v>
      </c>
      <c r="AJ33" s="62">
        <f t="shared" si="20"/>
        <v>145853.22791999998</v>
      </c>
      <c r="AK33" s="63">
        <f t="shared" si="20"/>
        <v>782900.87879999995</v>
      </c>
      <c r="AL33" s="62">
        <f t="shared" si="20"/>
        <v>179187.05042999994</v>
      </c>
      <c r="AM33" s="62">
        <f t="shared" si="20"/>
        <v>240566.37252</v>
      </c>
      <c r="AN33" s="62">
        <f t="shared" si="20"/>
        <v>223821.91387000002</v>
      </c>
      <c r="AO33" s="62">
        <f t="shared" si="20"/>
        <v>332763.88754000003</v>
      </c>
      <c r="AP33" s="63">
        <f t="shared" si="20"/>
        <v>976339.22435999999</v>
      </c>
      <c r="AQ33" s="62">
        <f t="shared" si="20"/>
        <v>393066.94492499996</v>
      </c>
      <c r="AR33" s="62">
        <f>AR35</f>
        <v>389440.33262</v>
      </c>
      <c r="AS33" s="62">
        <f>AS35</f>
        <v>226381.63428000003</v>
      </c>
    </row>
    <row r="34" spans="2:45" outlineLevel="1" x14ac:dyDescent="0.3">
      <c r="B34" s="20" t="s">
        <v>81</v>
      </c>
      <c r="C34" s="28">
        <v>114464</v>
      </c>
      <c r="D34" s="28">
        <v>152224</v>
      </c>
      <c r="E34" s="28">
        <v>134740</v>
      </c>
      <c r="F34" s="28">
        <v>140891</v>
      </c>
      <c r="G34" s="35">
        <f>SUM(C34:F34)</f>
        <v>542319</v>
      </c>
      <c r="H34" s="28">
        <v>74286</v>
      </c>
      <c r="I34" s="28">
        <v>79954</v>
      </c>
      <c r="J34" s="28">
        <v>68687</v>
      </c>
      <c r="K34" s="28">
        <v>62881</v>
      </c>
      <c r="L34" s="35">
        <f>SUM(H34:K34)</f>
        <v>285808</v>
      </c>
      <c r="M34" s="28">
        <v>77907</v>
      </c>
      <c r="N34" s="28">
        <v>65230</v>
      </c>
      <c r="O34" s="28">
        <v>65688</v>
      </c>
      <c r="P34" s="28">
        <v>71044</v>
      </c>
      <c r="Q34" s="35">
        <f>SUM(M34:P34)</f>
        <v>279869</v>
      </c>
      <c r="R34" s="28">
        <v>46319</v>
      </c>
      <c r="S34" s="28">
        <v>85452</v>
      </c>
      <c r="T34" s="28">
        <v>182632</v>
      </c>
      <c r="U34" s="28">
        <v>137413</v>
      </c>
      <c r="V34" s="35">
        <f>SUM(R34:U34)</f>
        <v>451816</v>
      </c>
      <c r="W34" s="28">
        <v>136663.92731999999</v>
      </c>
      <c r="X34" s="28">
        <v>242035.53963151897</v>
      </c>
      <c r="Y34" s="28">
        <v>212183.22402999995</v>
      </c>
      <c r="Z34" s="28">
        <v>147793.24977000002</v>
      </c>
      <c r="AA34" s="35">
        <f>SUM(W34:Z34)</f>
        <v>738675.94075151894</v>
      </c>
      <c r="AB34" s="28">
        <v>187956.97050999996</v>
      </c>
      <c r="AC34" s="28">
        <v>277673.02221000008</v>
      </c>
      <c r="AD34" s="28">
        <v>215996.51257999995</v>
      </c>
      <c r="AE34" s="28">
        <v>213760.97230999998</v>
      </c>
      <c r="AF34" s="35">
        <f>SUM(AB34:AE34)</f>
        <v>895387.47760999994</v>
      </c>
      <c r="AG34" s="28">
        <v>231264.33830000003</v>
      </c>
      <c r="AH34" s="28">
        <v>223605.92918999991</v>
      </c>
      <c r="AI34" s="28">
        <v>191401.29039000004</v>
      </c>
      <c r="AJ34" s="28">
        <v>148355.12291999999</v>
      </c>
      <c r="AK34" s="35">
        <f>SUM(AG34:AJ34)</f>
        <v>794626.68079999997</v>
      </c>
      <c r="AL34" s="28">
        <v>180091.79042999994</v>
      </c>
      <c r="AM34" s="28">
        <v>241280.15164000003</v>
      </c>
      <c r="AN34" s="28">
        <v>224200.75886999999</v>
      </c>
      <c r="AO34" s="28">
        <v>332763.88754000003</v>
      </c>
      <c r="AP34" s="35">
        <f>SUM(AL34:AO34)</f>
        <v>978336.58848000003</v>
      </c>
      <c r="AQ34" s="28">
        <v>393522.04530999996</v>
      </c>
      <c r="AR34" s="28">
        <v>389440.33262</v>
      </c>
      <c r="AS34" s="28">
        <v>226381.63428000003</v>
      </c>
    </row>
    <row r="35" spans="2:45" outlineLevel="1" x14ac:dyDescent="0.3">
      <c r="B35" s="20" t="s">
        <v>82</v>
      </c>
      <c r="C35" s="28">
        <v>98496</v>
      </c>
      <c r="D35" s="28">
        <v>126870</v>
      </c>
      <c r="E35" s="28">
        <v>98082</v>
      </c>
      <c r="F35" s="28">
        <v>111295</v>
      </c>
      <c r="G35" s="35">
        <f>SUM(C35:F35)</f>
        <v>434743</v>
      </c>
      <c r="H35" s="28">
        <v>72403</v>
      </c>
      <c r="I35" s="28">
        <v>77362</v>
      </c>
      <c r="J35" s="28">
        <v>65858</v>
      </c>
      <c r="K35" s="28">
        <v>60367</v>
      </c>
      <c r="L35" s="35">
        <f>SUM(H35:K35)</f>
        <v>275990</v>
      </c>
      <c r="M35" s="28">
        <v>70747</v>
      </c>
      <c r="N35" s="28">
        <v>59869</v>
      </c>
      <c r="O35" s="28">
        <v>60188</v>
      </c>
      <c r="P35" s="28">
        <v>66121</v>
      </c>
      <c r="Q35" s="35">
        <f>SUM(M35:P35)</f>
        <v>256925</v>
      </c>
      <c r="R35" s="28">
        <v>46133.550369999997</v>
      </c>
      <c r="S35" s="28">
        <v>75025.332149999987</v>
      </c>
      <c r="T35" s="28">
        <v>161687.32278500003</v>
      </c>
      <c r="U35" s="28">
        <v>126804.52950500006</v>
      </c>
      <c r="V35" s="35">
        <f>SUM(R35:U35)</f>
        <v>409650.73481000005</v>
      </c>
      <c r="W35" s="28">
        <v>126742.43832499998</v>
      </c>
      <c r="X35" s="28">
        <v>232013</v>
      </c>
      <c r="Y35" s="28">
        <v>204746.77383499991</v>
      </c>
      <c r="Z35" s="28">
        <v>143104.71101499998</v>
      </c>
      <c r="AA35" s="35">
        <f>SUM(W35:Z35)</f>
        <v>706606.92317499989</v>
      </c>
      <c r="AB35" s="28">
        <v>184907.14580999993</v>
      </c>
      <c r="AC35" s="28">
        <v>274435.77471000009</v>
      </c>
      <c r="AD35" s="28">
        <v>212714.33733499996</v>
      </c>
      <c r="AE35" s="28">
        <v>210126.83555499997</v>
      </c>
      <c r="AF35" s="35">
        <f>SUM(AB35:AE35)</f>
        <v>882184.09340999997</v>
      </c>
      <c r="AG35" s="28">
        <v>228454.03830000004</v>
      </c>
      <c r="AH35" s="28">
        <v>220883.52618999992</v>
      </c>
      <c r="AI35" s="28">
        <v>187710.08639000004</v>
      </c>
      <c r="AJ35" s="28">
        <v>145853.22791999998</v>
      </c>
      <c r="AK35" s="35">
        <f>SUM(AG35:AJ35)</f>
        <v>782900.87879999995</v>
      </c>
      <c r="AL35" s="28">
        <v>179187.05042999994</v>
      </c>
      <c r="AM35" s="28">
        <v>240566.37252</v>
      </c>
      <c r="AN35" s="28">
        <v>223821.91387000002</v>
      </c>
      <c r="AO35" s="28">
        <v>332763.88754000003</v>
      </c>
      <c r="AP35" s="35">
        <f>SUM(AL35:AO35)</f>
        <v>976339.22435999999</v>
      </c>
      <c r="AQ35" s="28">
        <v>393066.94492499996</v>
      </c>
      <c r="AR35" s="28">
        <v>389440.33262</v>
      </c>
      <c r="AS35" s="28">
        <v>226381.63428000003</v>
      </c>
    </row>
    <row r="36" spans="2:45" x14ac:dyDescent="0.3">
      <c r="C36" s="54"/>
      <c r="D36" s="54"/>
      <c r="E36" s="54"/>
      <c r="F36" s="54"/>
      <c r="G36" s="59"/>
      <c r="H36" s="54"/>
      <c r="I36" s="54"/>
      <c r="J36" s="54"/>
      <c r="K36" s="54"/>
      <c r="L36" s="59"/>
      <c r="M36" s="54"/>
      <c r="N36" s="54"/>
      <c r="O36" s="54"/>
      <c r="P36" s="54"/>
      <c r="Q36" s="59"/>
      <c r="R36" s="54"/>
      <c r="S36" s="54"/>
      <c r="T36" s="54"/>
      <c r="U36" s="54"/>
      <c r="V36" s="59"/>
      <c r="W36" s="54"/>
      <c r="X36" s="54"/>
      <c r="Y36" s="54"/>
      <c r="Z36" s="54"/>
      <c r="AA36" s="59"/>
      <c r="AB36" s="54"/>
      <c r="AC36" s="54"/>
      <c r="AD36" s="54"/>
      <c r="AE36" s="54"/>
      <c r="AF36" s="59"/>
      <c r="AG36" s="54"/>
      <c r="AH36" s="54"/>
      <c r="AI36" s="54"/>
      <c r="AJ36" s="54"/>
      <c r="AK36" s="59"/>
      <c r="AL36" s="54"/>
      <c r="AM36" s="54"/>
      <c r="AN36" s="54"/>
      <c r="AO36" s="54"/>
      <c r="AP36" s="59"/>
      <c r="AQ36" s="54"/>
      <c r="AR36" s="54"/>
      <c r="AS36" s="54"/>
    </row>
    <row r="37" spans="2:45" x14ac:dyDescent="0.3">
      <c r="B37" s="60" t="s">
        <v>73</v>
      </c>
      <c r="C37" s="62">
        <f t="shared" ref="C37:AK37" si="21">SUM(C38:C39)</f>
        <v>40349</v>
      </c>
      <c r="D37" s="62">
        <f t="shared" si="21"/>
        <v>26608</v>
      </c>
      <c r="E37" s="62">
        <f t="shared" si="21"/>
        <v>43301</v>
      </c>
      <c r="F37" s="62">
        <f t="shared" si="21"/>
        <v>54943</v>
      </c>
      <c r="G37" s="63">
        <f t="shared" si="21"/>
        <v>165201</v>
      </c>
      <c r="H37" s="62">
        <f t="shared" si="21"/>
        <v>50120</v>
      </c>
      <c r="I37" s="62">
        <f t="shared" si="21"/>
        <v>48403</v>
      </c>
      <c r="J37" s="62">
        <f t="shared" si="21"/>
        <v>44018</v>
      </c>
      <c r="K37" s="62">
        <f t="shared" si="21"/>
        <v>63611</v>
      </c>
      <c r="L37" s="63">
        <f t="shared" si="21"/>
        <v>206152</v>
      </c>
      <c r="M37" s="62">
        <f t="shared" si="21"/>
        <v>91257</v>
      </c>
      <c r="N37" s="62">
        <f t="shared" si="21"/>
        <v>250625</v>
      </c>
      <c r="O37" s="62">
        <f t="shared" si="21"/>
        <v>21425</v>
      </c>
      <c r="P37" s="62">
        <f t="shared" si="21"/>
        <v>136009</v>
      </c>
      <c r="Q37" s="63">
        <f t="shared" si="21"/>
        <v>499316</v>
      </c>
      <c r="R37" s="62">
        <f t="shared" si="21"/>
        <v>31000.045790000004</v>
      </c>
      <c r="S37" s="62">
        <f t="shared" si="21"/>
        <v>16653.730029999999</v>
      </c>
      <c r="T37" s="62">
        <f t="shared" si="21"/>
        <v>142856.48284000007</v>
      </c>
      <c r="U37" s="62">
        <f t="shared" si="21"/>
        <v>178467.31894</v>
      </c>
      <c r="V37" s="63">
        <f t="shared" si="21"/>
        <v>368977.57760000008</v>
      </c>
      <c r="W37" s="62">
        <f t="shared" si="21"/>
        <v>132210.62679999997</v>
      </c>
      <c r="X37" s="62">
        <f t="shared" si="21"/>
        <v>174156</v>
      </c>
      <c r="Y37" s="62">
        <f t="shared" si="21"/>
        <v>164838.23556000015</v>
      </c>
      <c r="Z37" s="62">
        <f t="shared" si="21"/>
        <v>225926.89366000009</v>
      </c>
      <c r="AA37" s="63">
        <f t="shared" si="21"/>
        <v>697131.7560200002</v>
      </c>
      <c r="AB37" s="62">
        <f t="shared" si="21"/>
        <v>243525.78837000026</v>
      </c>
      <c r="AC37" s="62">
        <f t="shared" si="21"/>
        <v>58313.735639999992</v>
      </c>
      <c r="AD37" s="62">
        <f t="shared" si="21"/>
        <v>184875.07065000001</v>
      </c>
      <c r="AE37" s="62">
        <f t="shared" si="21"/>
        <v>100438.36124000023</v>
      </c>
      <c r="AF37" s="63">
        <f t="shared" si="21"/>
        <v>587152.95590000052</v>
      </c>
      <c r="AG37" s="62">
        <f t="shared" si="21"/>
        <v>138023.6660400001</v>
      </c>
      <c r="AH37" s="62">
        <f t="shared" si="21"/>
        <v>171755.5322740004</v>
      </c>
      <c r="AI37" s="62">
        <f t="shared" si="21"/>
        <v>253997.13048999949</v>
      </c>
      <c r="AJ37" s="62">
        <f t="shared" si="21"/>
        <v>296380.42703999986</v>
      </c>
      <c r="AK37" s="63">
        <f t="shared" si="21"/>
        <v>860156.7558439998</v>
      </c>
      <c r="AL37" s="62">
        <f t="shared" ref="AL37:AS37" si="22">SUM(AL38:AL39)</f>
        <v>236292.43432000023</v>
      </c>
      <c r="AM37" s="62">
        <f t="shared" si="22"/>
        <v>302799.49054000014</v>
      </c>
      <c r="AN37" s="62">
        <f t="shared" si="22"/>
        <v>856710.23192999978</v>
      </c>
      <c r="AO37" s="62">
        <f t="shared" si="22"/>
        <v>243273.07196999993</v>
      </c>
      <c r="AP37" s="63">
        <f t="shared" si="22"/>
        <v>1639075.2287600001</v>
      </c>
      <c r="AQ37" s="62">
        <f t="shared" si="22"/>
        <v>215539.37791709139</v>
      </c>
      <c r="AR37" s="62">
        <f t="shared" si="22"/>
        <v>886133.43529963004</v>
      </c>
      <c r="AS37" s="62">
        <f t="shared" si="22"/>
        <v>904257.77247733111</v>
      </c>
    </row>
    <row r="38" spans="2:45" outlineLevel="1" x14ac:dyDescent="0.3">
      <c r="B38" s="20" t="s">
        <v>83</v>
      </c>
      <c r="C38" s="28">
        <v>21065</v>
      </c>
      <c r="D38" s="28">
        <v>14911</v>
      </c>
      <c r="E38" s="28">
        <v>16169</v>
      </c>
      <c r="F38" s="28">
        <v>16057</v>
      </c>
      <c r="G38" s="35">
        <f>SUM(C38:F38)</f>
        <v>68202</v>
      </c>
      <c r="H38" s="28">
        <v>11277</v>
      </c>
      <c r="I38" s="28">
        <v>22480</v>
      </c>
      <c r="J38" s="28">
        <v>29531</v>
      </c>
      <c r="K38" s="28">
        <v>29209</v>
      </c>
      <c r="L38" s="35">
        <f>SUM(H38:K38)</f>
        <v>92497</v>
      </c>
      <c r="M38" s="28">
        <v>35976</v>
      </c>
      <c r="N38" s="28">
        <v>45478</v>
      </c>
      <c r="O38" s="28">
        <v>10161</v>
      </c>
      <c r="P38" s="28">
        <v>51530</v>
      </c>
      <c r="Q38" s="35">
        <f>SUM(M38:P38)</f>
        <v>143145</v>
      </c>
      <c r="R38" s="28">
        <v>9186.5695499999983</v>
      </c>
      <c r="S38" s="28">
        <v>7489.5241800000003</v>
      </c>
      <c r="T38" s="28">
        <v>20639.505640000007</v>
      </c>
      <c r="U38" s="28">
        <v>28893.181819999856</v>
      </c>
      <c r="V38" s="35">
        <f>SUM(R38:U38)</f>
        <v>66208.781189999863</v>
      </c>
      <c r="W38" s="28">
        <v>34946.724279999995</v>
      </c>
      <c r="X38" s="28">
        <v>30948</v>
      </c>
      <c r="Y38" s="28">
        <v>36618.004920000014</v>
      </c>
      <c r="Z38" s="28">
        <v>47266.423029999984</v>
      </c>
      <c r="AA38" s="35">
        <f>SUM(W38:Z38)</f>
        <v>149779.15222999998</v>
      </c>
      <c r="AB38" s="28">
        <v>39668.685889999957</v>
      </c>
      <c r="AC38" s="28">
        <v>34803.824399999998</v>
      </c>
      <c r="AD38" s="28">
        <v>37882.769759999959</v>
      </c>
      <c r="AE38" s="28">
        <v>29419.372880000003</v>
      </c>
      <c r="AF38" s="35">
        <f>SUM(AB38:AE38)</f>
        <v>141774.65292999992</v>
      </c>
      <c r="AG38" s="28">
        <v>42074.769469999999</v>
      </c>
      <c r="AH38" s="28">
        <v>29619.462410000004</v>
      </c>
      <c r="AI38" s="28">
        <v>56359.159930000009</v>
      </c>
      <c r="AJ38" s="28">
        <v>74247.20885000001</v>
      </c>
      <c r="AK38" s="35">
        <f>SUM(AG38:AJ38)</f>
        <v>202300.60066000003</v>
      </c>
      <c r="AL38" s="28">
        <v>56248.576639999999</v>
      </c>
      <c r="AM38" s="28">
        <v>160775.06092999995</v>
      </c>
      <c r="AN38" s="28">
        <v>54515.741999999998</v>
      </c>
      <c r="AO38" s="28">
        <v>54596.057679999998</v>
      </c>
      <c r="AP38" s="35">
        <f>SUM(AL38:AO38)</f>
        <v>326135.43724999996</v>
      </c>
      <c r="AQ38" s="28">
        <v>42106.969899999996</v>
      </c>
      <c r="AR38" s="28">
        <v>46981.914569999994</v>
      </c>
      <c r="AS38" s="28">
        <v>45494.789350000006</v>
      </c>
    </row>
    <row r="39" spans="2:45" outlineLevel="1" x14ac:dyDescent="0.3">
      <c r="B39" s="20" t="s">
        <v>84</v>
      </c>
      <c r="C39" s="28">
        <v>19284</v>
      </c>
      <c r="D39" s="28">
        <v>11697</v>
      </c>
      <c r="E39" s="28">
        <v>27132</v>
      </c>
      <c r="F39" s="28">
        <v>38886</v>
      </c>
      <c r="G39" s="35">
        <f>SUM(C39:F39)</f>
        <v>96999</v>
      </c>
      <c r="H39" s="28">
        <v>38843</v>
      </c>
      <c r="I39" s="28">
        <v>25923</v>
      </c>
      <c r="J39" s="28">
        <v>14487</v>
      </c>
      <c r="K39" s="28">
        <v>34402</v>
      </c>
      <c r="L39" s="35">
        <f>SUM(H39:K39)</f>
        <v>113655</v>
      </c>
      <c r="M39" s="28">
        <v>55281</v>
      </c>
      <c r="N39" s="28">
        <v>205147</v>
      </c>
      <c r="O39" s="28">
        <v>11264</v>
      </c>
      <c r="P39" s="28">
        <v>84479</v>
      </c>
      <c r="Q39" s="35">
        <f>SUM(M39:P39)</f>
        <v>356171</v>
      </c>
      <c r="R39" s="28">
        <v>21813.476240000007</v>
      </c>
      <c r="S39" s="28">
        <v>9164.2058500000003</v>
      </c>
      <c r="T39" s="28">
        <v>122216.97720000007</v>
      </c>
      <c r="U39" s="28">
        <v>149574.13712000014</v>
      </c>
      <c r="V39" s="35">
        <f>SUM(R39:U39)</f>
        <v>302768.79641000018</v>
      </c>
      <c r="W39" s="28">
        <v>97263.90251999996</v>
      </c>
      <c r="X39" s="28">
        <v>143208</v>
      </c>
      <c r="Y39" s="28">
        <v>128220.23064000014</v>
      </c>
      <c r="Z39" s="28">
        <v>178660.47063000011</v>
      </c>
      <c r="AA39" s="35">
        <f>SUM(W39:Z39)</f>
        <v>547352.6037900002</v>
      </c>
      <c r="AB39" s="28">
        <v>203857.10248000029</v>
      </c>
      <c r="AC39" s="28">
        <v>23509.911239999994</v>
      </c>
      <c r="AD39" s="28">
        <v>146992.30089000004</v>
      </c>
      <c r="AE39" s="28">
        <v>71018.988360000236</v>
      </c>
      <c r="AF39" s="35">
        <f>SUM(AB39:AE39)</f>
        <v>445378.3029700006</v>
      </c>
      <c r="AG39" s="28">
        <v>95948.896570000114</v>
      </c>
      <c r="AH39" s="28">
        <v>142136.0698640004</v>
      </c>
      <c r="AI39" s="28">
        <v>197637.97055999949</v>
      </c>
      <c r="AJ39" s="28">
        <v>222133.21818999984</v>
      </c>
      <c r="AK39" s="35">
        <f>SUM(AG39:AJ39)</f>
        <v>657856.1551839998</v>
      </c>
      <c r="AL39" s="28">
        <v>180043.85768000022</v>
      </c>
      <c r="AM39" s="28">
        <v>142024.42961000022</v>
      </c>
      <c r="AN39" s="28">
        <v>802194.48992999981</v>
      </c>
      <c r="AO39" s="28">
        <v>188677.01428999993</v>
      </c>
      <c r="AP39" s="35">
        <f>SUM(AL39:AO39)</f>
        <v>1312939.7915100001</v>
      </c>
      <c r="AQ39" s="28">
        <v>173432.40801709139</v>
      </c>
      <c r="AR39" s="28">
        <v>839151.52072963002</v>
      </c>
      <c r="AS39" s="28">
        <v>858762.98312733113</v>
      </c>
    </row>
    <row r="40" spans="2:45" x14ac:dyDescent="0.3">
      <c r="C40" s="54"/>
      <c r="D40" s="54"/>
      <c r="E40" s="54"/>
      <c r="F40" s="54"/>
      <c r="G40" s="59"/>
      <c r="H40" s="54"/>
      <c r="I40" s="54"/>
      <c r="J40" s="54"/>
      <c r="K40" s="54"/>
      <c r="L40" s="59"/>
      <c r="M40" s="54"/>
      <c r="N40" s="54"/>
      <c r="O40" s="54"/>
      <c r="P40" s="54"/>
      <c r="Q40" s="59"/>
      <c r="R40" s="54"/>
      <c r="S40" s="54"/>
      <c r="T40" s="54"/>
      <c r="U40" s="54"/>
      <c r="V40" s="59"/>
      <c r="W40" s="54"/>
      <c r="X40" s="54"/>
      <c r="Y40" s="54"/>
      <c r="Z40" s="54"/>
      <c r="AA40" s="59"/>
      <c r="AB40" s="54"/>
      <c r="AC40" s="54"/>
      <c r="AD40" s="54"/>
      <c r="AE40" s="54"/>
      <c r="AF40" s="59"/>
      <c r="AG40" s="54"/>
      <c r="AH40" s="54"/>
      <c r="AI40" s="54"/>
      <c r="AJ40" s="54"/>
      <c r="AK40" s="59"/>
      <c r="AL40" s="54"/>
      <c r="AM40" s="54"/>
      <c r="AN40" s="54"/>
      <c r="AO40" s="54"/>
      <c r="AP40" s="59"/>
      <c r="AQ40" s="54"/>
      <c r="AR40" s="54"/>
      <c r="AS40" s="54"/>
    </row>
    <row r="41" spans="2:45" x14ac:dyDescent="0.3">
      <c r="B41" s="60" t="s">
        <v>98</v>
      </c>
      <c r="C41" s="62">
        <f t="shared" ref="C41:AL41" si="23">SUM(C42:C48)</f>
        <v>154813</v>
      </c>
      <c r="D41" s="62">
        <f t="shared" si="23"/>
        <v>178832</v>
      </c>
      <c r="E41" s="62">
        <f t="shared" si="23"/>
        <v>178041</v>
      </c>
      <c r="F41" s="62">
        <f t="shared" si="23"/>
        <v>195834</v>
      </c>
      <c r="G41" s="63">
        <f t="shared" si="23"/>
        <v>707520</v>
      </c>
      <c r="H41" s="62">
        <f t="shared" si="23"/>
        <v>124406</v>
      </c>
      <c r="I41" s="62">
        <f t="shared" si="23"/>
        <v>128357</v>
      </c>
      <c r="J41" s="62">
        <f t="shared" si="23"/>
        <v>112704</v>
      </c>
      <c r="K41" s="62">
        <f t="shared" si="23"/>
        <v>126492</v>
      </c>
      <c r="L41" s="63">
        <f t="shared" si="23"/>
        <v>491959</v>
      </c>
      <c r="M41" s="62">
        <f t="shared" si="23"/>
        <v>169165</v>
      </c>
      <c r="N41" s="62">
        <f t="shared" si="23"/>
        <v>315855</v>
      </c>
      <c r="O41" s="62">
        <f t="shared" si="23"/>
        <v>87113</v>
      </c>
      <c r="P41" s="62">
        <f t="shared" si="23"/>
        <v>207053</v>
      </c>
      <c r="Q41" s="63">
        <f t="shared" si="23"/>
        <v>779186</v>
      </c>
      <c r="R41" s="62">
        <f t="shared" si="23"/>
        <v>77318.596160000001</v>
      </c>
      <c r="S41" s="62">
        <f t="shared" si="23"/>
        <v>102105.71779</v>
      </c>
      <c r="T41" s="62">
        <f t="shared" si="23"/>
        <v>325488.61457000009</v>
      </c>
      <c r="U41" s="62">
        <f t="shared" si="23"/>
        <v>315879.99675000104</v>
      </c>
      <c r="V41" s="63">
        <f t="shared" si="23"/>
        <v>820792.92527000117</v>
      </c>
      <c r="W41" s="62">
        <f t="shared" si="23"/>
        <v>268874.55411999987</v>
      </c>
      <c r="X41" s="62">
        <f t="shared" si="23"/>
        <v>416191.12657151936</v>
      </c>
      <c r="Y41" s="62">
        <f t="shared" si="23"/>
        <v>377021.45958999981</v>
      </c>
      <c r="Z41" s="62">
        <f t="shared" si="23"/>
        <v>373720.14343000005</v>
      </c>
      <c r="AA41" s="63">
        <f t="shared" si="23"/>
        <v>1435807.2837115191</v>
      </c>
      <c r="AB41" s="62">
        <f t="shared" si="23"/>
        <v>431482.75887999957</v>
      </c>
      <c r="AC41" s="62">
        <f t="shared" si="23"/>
        <v>335986.75785000005</v>
      </c>
      <c r="AD41" s="62">
        <f t="shared" si="23"/>
        <v>400871.58323000005</v>
      </c>
      <c r="AE41" s="62">
        <f t="shared" si="23"/>
        <v>314199.33355000021</v>
      </c>
      <c r="AF41" s="63">
        <f t="shared" si="23"/>
        <v>1482540.4335099999</v>
      </c>
      <c r="AG41" s="62">
        <f t="shared" si="23"/>
        <v>369288.0043400001</v>
      </c>
      <c r="AH41" s="62">
        <f t="shared" si="23"/>
        <v>395361.46146400034</v>
      </c>
      <c r="AI41" s="62">
        <f t="shared" si="23"/>
        <v>445398.42087999982</v>
      </c>
      <c r="AJ41" s="62">
        <f t="shared" si="23"/>
        <v>444735.54996000003</v>
      </c>
      <c r="AK41" s="63">
        <f>SUM(AK42:AK48)</f>
        <v>1654783.436644</v>
      </c>
      <c r="AL41" s="62">
        <f t="shared" si="23"/>
        <v>416384.22475000023</v>
      </c>
      <c r="AM41" s="62">
        <f t="shared" ref="AM41:AS41" si="24">SUM(AM42:AM48)</f>
        <v>544079.64217999997</v>
      </c>
      <c r="AN41" s="62">
        <f t="shared" si="24"/>
        <v>1080910.9908000003</v>
      </c>
      <c r="AO41" s="62">
        <f t="shared" si="24"/>
        <v>576036.95950999996</v>
      </c>
      <c r="AP41" s="63">
        <f t="shared" si="24"/>
        <v>2617411.8172400002</v>
      </c>
      <c r="AQ41" s="62">
        <f t="shared" si="24"/>
        <v>609061.42322709144</v>
      </c>
      <c r="AR41" s="62">
        <f t="shared" si="24"/>
        <v>1275573.76791963</v>
      </c>
      <c r="AS41" s="62">
        <f t="shared" si="24"/>
        <v>1130639.4067573312</v>
      </c>
    </row>
    <row r="42" spans="2:45" outlineLevel="1" x14ac:dyDescent="0.3">
      <c r="B42" s="20" t="s">
        <v>93</v>
      </c>
      <c r="C42" s="28">
        <v>4453</v>
      </c>
      <c r="D42" s="28">
        <v>6602</v>
      </c>
      <c r="E42" s="28">
        <v>6139</v>
      </c>
      <c r="F42" s="28">
        <v>6713</v>
      </c>
      <c r="G42" s="35">
        <f t="shared" ref="G42:G47" si="25">SUM(C42:F42)</f>
        <v>23907</v>
      </c>
      <c r="H42" s="28">
        <v>5364</v>
      </c>
      <c r="I42" s="28">
        <v>4859</v>
      </c>
      <c r="J42" s="28">
        <v>6171</v>
      </c>
      <c r="K42" s="28">
        <v>4959</v>
      </c>
      <c r="L42" s="35">
        <f t="shared" ref="L42:L47" si="26">SUM(H42:K42)</f>
        <v>21353</v>
      </c>
      <c r="M42" s="28">
        <v>5822</v>
      </c>
      <c r="N42" s="28">
        <v>3749</v>
      </c>
      <c r="O42" s="28">
        <v>4716</v>
      </c>
      <c r="P42" s="28">
        <v>3443</v>
      </c>
      <c r="Q42" s="35">
        <f t="shared" ref="Q42:Q47" si="27">SUM(M42:P42)</f>
        <v>17730</v>
      </c>
      <c r="R42" s="28">
        <v>6348.7085199999992</v>
      </c>
      <c r="S42" s="28">
        <v>4928.3298399999994</v>
      </c>
      <c r="T42" s="28">
        <v>14643.088679999999</v>
      </c>
      <c r="U42" s="28">
        <v>13839.586389999999</v>
      </c>
      <c r="V42" s="35">
        <f t="shared" ref="V42:V47" si="28">SUM(R42:U42)</f>
        <v>39759.713429999996</v>
      </c>
      <c r="W42" s="28">
        <v>13583.33583</v>
      </c>
      <c r="X42" s="28">
        <v>11273.40236</v>
      </c>
      <c r="Y42" s="28">
        <v>5096.7991299999985</v>
      </c>
      <c r="Z42" s="28">
        <v>3375.4843499999997</v>
      </c>
      <c r="AA42" s="35">
        <f t="shared" ref="AA42:AA47" si="29">SUM(W42:Z42)</f>
        <v>33329.021670000002</v>
      </c>
      <c r="AB42" s="28">
        <v>12</v>
      </c>
      <c r="AC42" s="28">
        <v>30236.038530000005</v>
      </c>
      <c r="AD42" s="28">
        <v>17540.006129999998</v>
      </c>
      <c r="AE42" s="28">
        <v>22556.429980000001</v>
      </c>
      <c r="AF42" s="35">
        <f t="shared" ref="AF42:AF47" si="30">SUM(AB42:AE42)</f>
        <v>70344.47464</v>
      </c>
      <c r="AG42" s="28">
        <v>30057.886699999999</v>
      </c>
      <c r="AH42" s="28">
        <v>38775.230200000013</v>
      </c>
      <c r="AI42" s="28">
        <v>97631.071029999788</v>
      </c>
      <c r="AJ42" s="28">
        <v>42423.873819999986</v>
      </c>
      <c r="AK42" s="35">
        <f t="shared" ref="AK42:AK48" si="31">SUM(AG42:AJ42)</f>
        <v>208888.06174999976</v>
      </c>
      <c r="AL42" s="28">
        <v>56261.695</v>
      </c>
      <c r="AM42" s="28">
        <v>34933.929380000001</v>
      </c>
      <c r="AN42" s="28">
        <v>29581.267820000005</v>
      </c>
      <c r="AO42" s="28">
        <v>28743.63841</v>
      </c>
      <c r="AP42" s="35">
        <f t="shared" ref="AP42:AP48" si="32">SUM(AL42:AO42)</f>
        <v>149520.53061000002</v>
      </c>
      <c r="AQ42" s="28">
        <v>46420.489770000007</v>
      </c>
      <c r="AR42" s="28">
        <v>34175.040070000003</v>
      </c>
      <c r="AS42" s="28">
        <v>41137.238669999999</v>
      </c>
    </row>
    <row r="43" spans="2:45" outlineLevel="1" x14ac:dyDescent="0.3">
      <c r="B43" s="20" t="s">
        <v>94</v>
      </c>
      <c r="C43" s="28">
        <v>8302</v>
      </c>
      <c r="D43" s="28">
        <v>13434</v>
      </c>
      <c r="E43" s="28">
        <v>10031</v>
      </c>
      <c r="F43" s="28">
        <v>22139</v>
      </c>
      <c r="G43" s="35">
        <f t="shared" si="25"/>
        <v>53906</v>
      </c>
      <c r="H43" s="28">
        <v>13391</v>
      </c>
      <c r="I43" s="28">
        <v>15671</v>
      </c>
      <c r="J43" s="28">
        <v>14800</v>
      </c>
      <c r="K43" s="28">
        <v>9993</v>
      </c>
      <c r="L43" s="35">
        <f t="shared" si="26"/>
        <v>53855</v>
      </c>
      <c r="M43" s="28">
        <v>21481</v>
      </c>
      <c r="N43" s="28">
        <v>204059</v>
      </c>
      <c r="O43" s="28">
        <v>12976</v>
      </c>
      <c r="P43" s="28">
        <v>51593</v>
      </c>
      <c r="Q43" s="35">
        <f t="shared" si="27"/>
        <v>290109</v>
      </c>
      <c r="R43" s="28">
        <v>16671.088120000004</v>
      </c>
      <c r="S43" s="28">
        <v>25769.889850000003</v>
      </c>
      <c r="T43" s="28">
        <v>26044.017980000001</v>
      </c>
      <c r="U43" s="28">
        <v>58498.420289999951</v>
      </c>
      <c r="V43" s="35">
        <f t="shared" si="28"/>
        <v>126983.41623999996</v>
      </c>
      <c r="W43" s="28">
        <v>64259.340269999986</v>
      </c>
      <c r="X43" s="28">
        <v>123171.56332000004</v>
      </c>
      <c r="Y43" s="28">
        <v>69471.71041</v>
      </c>
      <c r="Z43" s="28">
        <v>50211.017100000012</v>
      </c>
      <c r="AA43" s="35">
        <f t="shared" si="29"/>
        <v>307113.63110000006</v>
      </c>
      <c r="AB43" s="28">
        <v>79463.540690000009</v>
      </c>
      <c r="AC43" s="28">
        <v>126747.20583000005</v>
      </c>
      <c r="AD43" s="28">
        <v>93823.297210000019</v>
      </c>
      <c r="AE43" s="28">
        <v>45160.502790000006</v>
      </c>
      <c r="AF43" s="35">
        <f t="shared" si="30"/>
        <v>345194.54652000003</v>
      </c>
      <c r="AG43" s="28">
        <v>82320.150439999998</v>
      </c>
      <c r="AH43" s="28">
        <v>54313.882160000001</v>
      </c>
      <c r="AI43" s="28">
        <v>78324.057449999978</v>
      </c>
      <c r="AJ43" s="28">
        <v>58238.280669999993</v>
      </c>
      <c r="AK43" s="35">
        <f t="shared" si="31"/>
        <v>273196.37072000001</v>
      </c>
      <c r="AL43" s="28">
        <v>60630.918959999995</v>
      </c>
      <c r="AM43" s="28">
        <v>150414.53394000002</v>
      </c>
      <c r="AN43" s="28">
        <v>585743.24525000004</v>
      </c>
      <c r="AO43" s="28">
        <v>145001.01157000003</v>
      </c>
      <c r="AP43" s="35">
        <f t="shared" si="32"/>
        <v>941789.70972000016</v>
      </c>
      <c r="AQ43" s="28">
        <v>125771.23995781133</v>
      </c>
      <c r="AR43" s="28">
        <v>172222.30489869678</v>
      </c>
      <c r="AS43" s="28">
        <v>99853.026090784813</v>
      </c>
    </row>
    <row r="44" spans="2:45" outlineLevel="1" x14ac:dyDescent="0.3">
      <c r="B44" s="20" t="s">
        <v>95</v>
      </c>
      <c r="C44" s="28">
        <v>43684</v>
      </c>
      <c r="D44" s="28">
        <v>53608</v>
      </c>
      <c r="E44" s="28">
        <v>34538</v>
      </c>
      <c r="F44" s="28">
        <v>38236</v>
      </c>
      <c r="G44" s="35">
        <f t="shared" si="25"/>
        <v>170066</v>
      </c>
      <c r="H44" s="28">
        <v>37252</v>
      </c>
      <c r="I44" s="28">
        <v>39976</v>
      </c>
      <c r="J44" s="28">
        <v>27326</v>
      </c>
      <c r="K44" s="28">
        <v>39167</v>
      </c>
      <c r="L44" s="35">
        <f t="shared" si="26"/>
        <v>143721</v>
      </c>
      <c r="M44" s="28">
        <v>28868</v>
      </c>
      <c r="N44" s="28">
        <v>36227</v>
      </c>
      <c r="O44" s="28">
        <v>32516</v>
      </c>
      <c r="P44" s="28">
        <v>35224</v>
      </c>
      <c r="Q44" s="35">
        <f t="shared" si="27"/>
        <v>132835</v>
      </c>
      <c r="R44" s="28">
        <v>22163.104029999999</v>
      </c>
      <c r="S44" s="28">
        <v>24508.810080000003</v>
      </c>
      <c r="T44" s="28">
        <v>62149.663269999968</v>
      </c>
      <c r="U44" s="28">
        <v>51555.333209999997</v>
      </c>
      <c r="V44" s="35">
        <f t="shared" si="28"/>
        <v>160376.91058999998</v>
      </c>
      <c r="W44" s="28">
        <v>54636.711220000005</v>
      </c>
      <c r="X44" s="28">
        <v>95000.812120000002</v>
      </c>
      <c r="Y44" s="28">
        <v>138353.41428999999</v>
      </c>
      <c r="Z44" s="28">
        <v>87704.209870000006</v>
      </c>
      <c r="AA44" s="35">
        <f t="shared" si="29"/>
        <v>375695.14750000002</v>
      </c>
      <c r="AB44" s="28">
        <v>100295.26424</v>
      </c>
      <c r="AC44" s="28">
        <v>97025.818100000004</v>
      </c>
      <c r="AD44" s="28">
        <v>89695.66439000002</v>
      </c>
      <c r="AE44" s="28">
        <v>125953.29193000002</v>
      </c>
      <c r="AF44" s="35">
        <f t="shared" si="30"/>
        <v>412970.03866000002</v>
      </c>
      <c r="AG44" s="28">
        <v>145020.79734000014</v>
      </c>
      <c r="AH44" s="28">
        <v>147028.11209000001</v>
      </c>
      <c r="AI44" s="28">
        <v>136322.54944999993</v>
      </c>
      <c r="AJ44" s="28">
        <v>169032.03102000005</v>
      </c>
      <c r="AK44" s="35">
        <f t="shared" si="31"/>
        <v>597403.48990000016</v>
      </c>
      <c r="AL44" s="28">
        <v>164442.00762000022</v>
      </c>
      <c r="AM44" s="28">
        <v>151386.70275000003</v>
      </c>
      <c r="AN44" s="28">
        <v>267997.95809000009</v>
      </c>
      <c r="AO44" s="28">
        <v>214652.43381999983</v>
      </c>
      <c r="AP44" s="35">
        <f t="shared" si="32"/>
        <v>798479.10228000011</v>
      </c>
      <c r="AQ44" s="28">
        <v>259532.62354271038</v>
      </c>
      <c r="AR44" s="28">
        <v>215953.9017701011</v>
      </c>
      <c r="AS44" s="28">
        <v>530288.12300825224</v>
      </c>
    </row>
    <row r="45" spans="2:45" outlineLevel="1" x14ac:dyDescent="0.3">
      <c r="B45" s="20" t="s">
        <v>302</v>
      </c>
      <c r="C45" s="28"/>
      <c r="D45" s="28"/>
      <c r="E45" s="28"/>
      <c r="F45" s="28"/>
      <c r="G45" s="35"/>
      <c r="H45" s="28"/>
      <c r="I45" s="28"/>
      <c r="J45" s="28"/>
      <c r="K45" s="28"/>
      <c r="L45" s="35"/>
      <c r="M45" s="28"/>
      <c r="N45" s="28"/>
      <c r="O45" s="28"/>
      <c r="P45" s="28"/>
      <c r="Q45" s="35"/>
      <c r="R45" s="28">
        <v>0</v>
      </c>
      <c r="S45" s="28">
        <v>0</v>
      </c>
      <c r="T45" s="28">
        <v>0</v>
      </c>
      <c r="U45" s="28">
        <v>0</v>
      </c>
      <c r="V45" s="35"/>
      <c r="W45" s="28"/>
      <c r="X45" s="28"/>
      <c r="Y45" s="28"/>
      <c r="Z45" s="28"/>
      <c r="AA45" s="35"/>
      <c r="AB45" s="28"/>
      <c r="AC45" s="28"/>
      <c r="AD45" s="28"/>
      <c r="AE45" s="28"/>
      <c r="AF45" s="35"/>
      <c r="AG45" s="28">
        <v>0</v>
      </c>
      <c r="AH45" s="28">
        <v>21067.562710000002</v>
      </c>
      <c r="AI45" s="28">
        <v>11545.46236</v>
      </c>
      <c r="AJ45" s="28">
        <v>24403.556150000004</v>
      </c>
      <c r="AK45" s="35">
        <f t="shared" si="31"/>
        <v>57016.581220000007</v>
      </c>
      <c r="AL45" s="28">
        <v>24905.508530000006</v>
      </c>
      <c r="AM45" s="28">
        <v>19952.056029999992</v>
      </c>
      <c r="AN45" s="28">
        <v>13461.853590000001</v>
      </c>
      <c r="AO45" s="28">
        <v>16200.717939999997</v>
      </c>
      <c r="AP45" s="35">
        <f t="shared" si="32"/>
        <v>74520.13609</v>
      </c>
      <c r="AQ45" s="28">
        <v>24859.391196412253</v>
      </c>
      <c r="AR45" s="28">
        <v>26089.879975689069</v>
      </c>
      <c r="AS45" s="28">
        <v>28182.019470000007</v>
      </c>
    </row>
    <row r="46" spans="2:45" outlineLevel="1" x14ac:dyDescent="0.3">
      <c r="B46" s="20" t="s">
        <v>96</v>
      </c>
      <c r="C46" s="28">
        <v>80538</v>
      </c>
      <c r="D46" s="28">
        <v>84248</v>
      </c>
      <c r="E46" s="28">
        <v>111797</v>
      </c>
      <c r="F46" s="28">
        <v>114891</v>
      </c>
      <c r="G46" s="35">
        <f t="shared" si="25"/>
        <v>391474</v>
      </c>
      <c r="H46" s="28">
        <v>61390</v>
      </c>
      <c r="I46" s="28">
        <v>61654</v>
      </c>
      <c r="J46" s="28">
        <v>58810</v>
      </c>
      <c r="K46" s="28">
        <v>70258</v>
      </c>
      <c r="L46" s="35">
        <f t="shared" si="26"/>
        <v>252112</v>
      </c>
      <c r="M46" s="28">
        <v>107920</v>
      </c>
      <c r="N46" s="28">
        <v>70951</v>
      </c>
      <c r="O46" s="28">
        <v>35038</v>
      </c>
      <c r="P46" s="28">
        <v>114035</v>
      </c>
      <c r="Q46" s="35">
        <f t="shared" si="27"/>
        <v>327944</v>
      </c>
      <c r="R46" s="28">
        <v>30326.18730999999</v>
      </c>
      <c r="S46" s="28">
        <v>44844.713019999988</v>
      </c>
      <c r="T46" s="28">
        <v>219567.06964000009</v>
      </c>
      <c r="U46" s="28">
        <v>189211.36686000109</v>
      </c>
      <c r="V46" s="35">
        <f t="shared" si="28"/>
        <v>483949.33683000121</v>
      </c>
      <c r="W46" s="28">
        <v>122326.56694999991</v>
      </c>
      <c r="X46" s="28">
        <v>173258.46485151933</v>
      </c>
      <c r="Y46" s="28">
        <v>156784.74573999984</v>
      </c>
      <c r="Z46" s="28">
        <v>217705.18125000002</v>
      </c>
      <c r="AA46" s="35">
        <f t="shared" si="29"/>
        <v>670074.95879151905</v>
      </c>
      <c r="AB46" s="28">
        <v>239612.13394999958</v>
      </c>
      <c r="AC46" s="28">
        <v>66773.528990000021</v>
      </c>
      <c r="AD46" s="28">
        <v>189211.31076000005</v>
      </c>
      <c r="AE46" s="28">
        <v>111414.40880000022</v>
      </c>
      <c r="AF46" s="35">
        <f t="shared" si="30"/>
        <v>607011.38249999983</v>
      </c>
      <c r="AG46" s="28">
        <v>94254.039789999981</v>
      </c>
      <c r="AH46" s="28">
        <v>115783.04147400033</v>
      </c>
      <c r="AI46" s="28">
        <v>93109.458480000059</v>
      </c>
      <c r="AJ46" s="28">
        <v>131950.24295000001</v>
      </c>
      <c r="AK46" s="35">
        <f t="shared" si="31"/>
        <v>435096.7826940004</v>
      </c>
      <c r="AL46" s="28">
        <v>82822.556700000016</v>
      </c>
      <c r="AM46" s="28">
        <v>126789.09551999992</v>
      </c>
      <c r="AN46" s="28">
        <v>123812.95053</v>
      </c>
      <c r="AO46" s="28">
        <v>113717.66817000002</v>
      </c>
      <c r="AP46" s="35">
        <f t="shared" si="32"/>
        <v>447142.27091999998</v>
      </c>
      <c r="AQ46" s="28">
        <v>120634.46754681603</v>
      </c>
      <c r="AR46" s="28">
        <v>795601.71790514316</v>
      </c>
      <c r="AS46" s="28">
        <v>344665.933898294</v>
      </c>
    </row>
    <row r="47" spans="2:45" outlineLevel="1" x14ac:dyDescent="0.3">
      <c r="B47" s="20" t="s">
        <v>97</v>
      </c>
      <c r="C47" s="28">
        <v>17836</v>
      </c>
      <c r="D47" s="28">
        <v>20940</v>
      </c>
      <c r="E47" s="28">
        <v>15536</v>
      </c>
      <c r="F47" s="28">
        <v>13855</v>
      </c>
      <c r="G47" s="35">
        <f t="shared" si="25"/>
        <v>68167</v>
      </c>
      <c r="H47" s="28">
        <v>7009</v>
      </c>
      <c r="I47" s="28">
        <v>6197</v>
      </c>
      <c r="J47" s="28">
        <v>5597</v>
      </c>
      <c r="K47" s="28">
        <v>2115</v>
      </c>
      <c r="L47" s="35">
        <f t="shared" si="26"/>
        <v>20918</v>
      </c>
      <c r="M47" s="28">
        <v>5074</v>
      </c>
      <c r="N47" s="28">
        <v>869</v>
      </c>
      <c r="O47" s="28">
        <v>1867</v>
      </c>
      <c r="P47" s="28">
        <v>2758</v>
      </c>
      <c r="Q47" s="35">
        <f t="shared" si="27"/>
        <v>10568</v>
      </c>
      <c r="R47" s="28">
        <v>1809.50818</v>
      </c>
      <c r="S47" s="28">
        <v>2053.9749999999999</v>
      </c>
      <c r="T47" s="28">
        <v>3084.7750000000001</v>
      </c>
      <c r="U47" s="28">
        <v>2775.29</v>
      </c>
      <c r="V47" s="35">
        <f t="shared" si="28"/>
        <v>9723.5481800000016</v>
      </c>
      <c r="W47" s="28">
        <v>14068.599850000001</v>
      </c>
      <c r="X47" s="28">
        <v>13486.88392</v>
      </c>
      <c r="Y47" s="28">
        <v>7314.7900199999995</v>
      </c>
      <c r="Z47" s="28">
        <v>14724.25086</v>
      </c>
      <c r="AA47" s="35">
        <f t="shared" si="29"/>
        <v>49594.524649999999</v>
      </c>
      <c r="AB47" s="28">
        <v>12099.82</v>
      </c>
      <c r="AC47" s="28">
        <v>15204.1664</v>
      </c>
      <c r="AD47" s="28">
        <v>10601.30474</v>
      </c>
      <c r="AE47" s="28">
        <v>9114.7000500000013</v>
      </c>
      <c r="AF47" s="35">
        <f t="shared" si="30"/>
        <v>47019.991190000001</v>
      </c>
      <c r="AG47" s="28">
        <v>11270.47</v>
      </c>
      <c r="AH47" s="28">
        <v>11845.65783</v>
      </c>
      <c r="AI47" s="28">
        <v>21795.176849999996</v>
      </c>
      <c r="AJ47" s="28">
        <v>13718.36535</v>
      </c>
      <c r="AK47" s="35">
        <f t="shared" si="31"/>
        <v>58629.670029999994</v>
      </c>
      <c r="AL47" s="28">
        <v>13417.639019999999</v>
      </c>
      <c r="AM47" s="28">
        <v>18121.807929999999</v>
      </c>
      <c r="AN47" s="28">
        <v>35918.084270000014</v>
      </c>
      <c r="AO47" s="28">
        <v>48862.323810000002</v>
      </c>
      <c r="AP47" s="35">
        <f t="shared" si="32"/>
        <v>116319.85503000001</v>
      </c>
      <c r="AQ47" s="28">
        <v>25720.378743341378</v>
      </c>
      <c r="AR47" s="28">
        <v>9021.48</v>
      </c>
      <c r="AS47" s="28">
        <v>63479.354030000111</v>
      </c>
    </row>
    <row r="48" spans="2:45" outlineLevel="1" x14ac:dyDescent="0.3">
      <c r="B48" s="20" t="s">
        <v>305</v>
      </c>
      <c r="C48" s="28"/>
      <c r="D48" s="28"/>
      <c r="E48" s="28"/>
      <c r="F48" s="28"/>
      <c r="G48" s="59"/>
      <c r="H48" s="28"/>
      <c r="I48" s="28"/>
      <c r="J48" s="28"/>
      <c r="K48" s="28"/>
      <c r="L48" s="59"/>
      <c r="M48" s="28"/>
      <c r="N48" s="28"/>
      <c r="O48" s="28"/>
      <c r="P48" s="28"/>
      <c r="Q48" s="59"/>
      <c r="R48" s="28">
        <v>0</v>
      </c>
      <c r="S48" s="28">
        <v>0</v>
      </c>
      <c r="T48" s="28">
        <v>0</v>
      </c>
      <c r="U48" s="28">
        <v>0</v>
      </c>
      <c r="V48" s="59"/>
      <c r="W48" s="28"/>
      <c r="X48" s="28"/>
      <c r="Y48" s="28"/>
      <c r="Z48" s="28"/>
      <c r="AA48" s="59"/>
      <c r="AB48" s="28"/>
      <c r="AC48" s="28"/>
      <c r="AD48" s="28"/>
      <c r="AE48" s="28"/>
      <c r="AF48" s="59"/>
      <c r="AG48" s="28">
        <v>6364.6600699999999</v>
      </c>
      <c r="AH48" s="28">
        <v>6547.9750000000004</v>
      </c>
      <c r="AI48" s="28">
        <v>6670.6452599999993</v>
      </c>
      <c r="AJ48" s="28">
        <v>4969.2</v>
      </c>
      <c r="AK48" s="59">
        <f t="shared" si="31"/>
        <v>24552.480330000002</v>
      </c>
      <c r="AL48" s="28">
        <v>13903.89892</v>
      </c>
      <c r="AM48" s="28">
        <v>42481.516629999991</v>
      </c>
      <c r="AN48" s="28">
        <v>24395.631249999995</v>
      </c>
      <c r="AO48" s="28">
        <v>8859.1657899999991</v>
      </c>
      <c r="AP48" s="59">
        <f t="shared" si="32"/>
        <v>89640.212589999981</v>
      </c>
      <c r="AQ48" s="28">
        <v>6122.8324699999994</v>
      </c>
      <c r="AR48" s="28">
        <v>22509.443299999995</v>
      </c>
      <c r="AS48" s="28">
        <v>23033.711589999995</v>
      </c>
    </row>
    <row r="49" spans="2:45" x14ac:dyDescent="0.3">
      <c r="C49" s="58"/>
      <c r="D49" s="58"/>
      <c r="E49" s="58"/>
      <c r="F49" s="58"/>
      <c r="G49" s="67"/>
      <c r="H49" s="58"/>
      <c r="I49" s="58"/>
      <c r="J49" s="58"/>
      <c r="K49" s="58"/>
      <c r="L49" s="67"/>
      <c r="M49" s="58"/>
      <c r="N49" s="58"/>
      <c r="O49" s="58"/>
      <c r="P49" s="58"/>
      <c r="Q49" s="67"/>
      <c r="R49" s="58"/>
      <c r="S49" s="58"/>
      <c r="T49" s="58"/>
      <c r="U49" s="58"/>
      <c r="V49" s="67"/>
      <c r="W49" s="58">
        <f t="shared" ref="W49:AB49" si="33">TRUNC(W41)-TRUNC(W34+W38+W39)</f>
        <v>0</v>
      </c>
      <c r="X49" s="58">
        <f t="shared" si="33"/>
        <v>0</v>
      </c>
      <c r="Y49" s="58">
        <f t="shared" si="33"/>
        <v>0</v>
      </c>
      <c r="Z49" s="58">
        <f t="shared" si="33"/>
        <v>0</v>
      </c>
      <c r="AA49" s="67">
        <f t="shared" si="33"/>
        <v>0</v>
      </c>
      <c r="AB49" s="58">
        <f t="shared" si="33"/>
        <v>0</v>
      </c>
      <c r="AC49" s="58">
        <f t="shared" ref="AC49:AL49" si="34">TRUNC(AC41)-TRUNC(AC34+AC38+AC39)</f>
        <v>0</v>
      </c>
      <c r="AD49" s="58">
        <f t="shared" si="34"/>
        <v>0</v>
      </c>
      <c r="AE49" s="58">
        <f t="shared" si="34"/>
        <v>0</v>
      </c>
      <c r="AF49" s="67">
        <f t="shared" si="34"/>
        <v>0</v>
      </c>
      <c r="AG49" s="58">
        <f t="shared" si="34"/>
        <v>0</v>
      </c>
      <c r="AH49" s="58">
        <f t="shared" si="34"/>
        <v>0</v>
      </c>
      <c r="AI49" s="58">
        <f t="shared" si="34"/>
        <v>0</v>
      </c>
      <c r="AJ49" s="58">
        <f t="shared" si="34"/>
        <v>0</v>
      </c>
      <c r="AK49" s="67">
        <f>TRUNC(AK41)-TRUNC(AK34+AK38+AK39)</f>
        <v>0</v>
      </c>
      <c r="AL49" s="58">
        <f t="shared" si="34"/>
        <v>0</v>
      </c>
      <c r="AM49" s="58">
        <f t="shared" ref="AM49:AS49" si="35">TRUNC(AM41)-TRUNC(AM34+AM38+AM39)</f>
        <v>0</v>
      </c>
      <c r="AN49" s="58">
        <f t="shared" si="35"/>
        <v>0</v>
      </c>
      <c r="AO49" s="58">
        <f t="shared" si="35"/>
        <v>0</v>
      </c>
      <c r="AP49" s="67">
        <f t="shared" si="35"/>
        <v>0</v>
      </c>
      <c r="AQ49" s="58">
        <f t="shared" si="35"/>
        <v>0</v>
      </c>
      <c r="AR49" s="58">
        <f t="shared" si="35"/>
        <v>0</v>
      </c>
      <c r="AS49" s="58">
        <f t="shared" si="35"/>
        <v>0</v>
      </c>
    </row>
    <row r="50" spans="2:45" x14ac:dyDescent="0.3">
      <c r="B50" s="26" t="s">
        <v>76</v>
      </c>
      <c r="C50" s="27"/>
      <c r="D50" s="27"/>
      <c r="E50" s="27"/>
      <c r="F50" s="27"/>
      <c r="G50" s="32"/>
      <c r="H50" s="27"/>
      <c r="I50" s="27"/>
      <c r="J50" s="27"/>
      <c r="K50" s="27"/>
      <c r="L50" s="32"/>
      <c r="M50" s="27"/>
      <c r="N50" s="27"/>
      <c r="O50" s="27"/>
      <c r="P50" s="27"/>
      <c r="Q50" s="32"/>
      <c r="R50" s="27"/>
      <c r="S50" s="27"/>
      <c r="T50" s="27"/>
      <c r="U50" s="27"/>
      <c r="V50" s="32"/>
      <c r="W50" s="27"/>
      <c r="X50" s="27"/>
      <c r="Y50" s="27"/>
      <c r="Z50" s="27"/>
      <c r="AA50" s="32"/>
      <c r="AB50" s="27"/>
      <c r="AC50" s="27"/>
      <c r="AD50" s="27"/>
      <c r="AE50" s="27"/>
      <c r="AF50" s="32"/>
      <c r="AG50" s="27"/>
      <c r="AH50" s="27"/>
      <c r="AI50" s="27"/>
      <c r="AJ50" s="27"/>
      <c r="AK50" s="32"/>
      <c r="AL50" s="27"/>
      <c r="AM50" s="27"/>
      <c r="AN50" s="27"/>
      <c r="AO50" s="27"/>
      <c r="AP50" s="32"/>
      <c r="AQ50" s="27"/>
      <c r="AR50" s="27"/>
      <c r="AS50" s="27"/>
    </row>
    <row r="51" spans="2:45" x14ac:dyDescent="0.3">
      <c r="B51" s="60" t="s">
        <v>52</v>
      </c>
      <c r="C51" s="62">
        <f>C53</f>
        <v>45961</v>
      </c>
      <c r="D51" s="62">
        <f t="shared" ref="D51:AQ51" si="36">D53</f>
        <v>61575</v>
      </c>
      <c r="E51" s="62">
        <f t="shared" si="36"/>
        <v>40004</v>
      </c>
      <c r="F51" s="62">
        <f t="shared" si="36"/>
        <v>57596</v>
      </c>
      <c r="G51" s="63">
        <f t="shared" si="36"/>
        <v>205136</v>
      </c>
      <c r="H51" s="62">
        <f t="shared" si="36"/>
        <v>41300</v>
      </c>
      <c r="I51" s="62">
        <f t="shared" si="36"/>
        <v>44802</v>
      </c>
      <c r="J51" s="62">
        <f t="shared" si="36"/>
        <v>47338</v>
      </c>
      <c r="K51" s="62">
        <f t="shared" si="36"/>
        <v>38072</v>
      </c>
      <c r="L51" s="63">
        <f t="shared" si="36"/>
        <v>171512</v>
      </c>
      <c r="M51" s="62">
        <f t="shared" si="36"/>
        <v>50571</v>
      </c>
      <c r="N51" s="62">
        <f t="shared" si="36"/>
        <v>40381</v>
      </c>
      <c r="O51" s="62">
        <f t="shared" si="36"/>
        <v>37554</v>
      </c>
      <c r="P51" s="62">
        <f t="shared" si="36"/>
        <v>42954</v>
      </c>
      <c r="Q51" s="63">
        <f t="shared" si="36"/>
        <v>171460</v>
      </c>
      <c r="R51" s="62">
        <f t="shared" si="36"/>
        <v>4034.44479</v>
      </c>
      <c r="S51" s="62">
        <f t="shared" si="36"/>
        <v>9707.9980099999993</v>
      </c>
      <c r="T51" s="62">
        <f t="shared" si="36"/>
        <v>14895.94247</v>
      </c>
      <c r="U51" s="62">
        <f t="shared" si="36"/>
        <v>9328.4076249999998</v>
      </c>
      <c r="V51" s="63">
        <f t="shared" si="36"/>
        <v>37966.792894999999</v>
      </c>
      <c r="W51" s="62">
        <f t="shared" si="36"/>
        <v>8521.4445350000005</v>
      </c>
      <c r="X51" s="62">
        <f t="shared" si="36"/>
        <v>13750</v>
      </c>
      <c r="Y51" s="62">
        <f t="shared" si="36"/>
        <v>18546.743215000002</v>
      </c>
      <c r="Z51" s="62">
        <f t="shared" si="36"/>
        <v>17567.011875</v>
      </c>
      <c r="AA51" s="63">
        <f t="shared" si="36"/>
        <v>58385.199625000008</v>
      </c>
      <c r="AB51" s="62">
        <f t="shared" si="36"/>
        <v>24244.87256</v>
      </c>
      <c r="AC51" s="62">
        <f t="shared" si="36"/>
        <v>17175.70721</v>
      </c>
      <c r="AD51" s="62">
        <f t="shared" si="36"/>
        <v>29340.210740000002</v>
      </c>
      <c r="AE51" s="62">
        <f t="shared" si="36"/>
        <v>21750.221425</v>
      </c>
      <c r="AF51" s="63">
        <f t="shared" si="36"/>
        <v>92511.011934999988</v>
      </c>
      <c r="AG51" s="62">
        <f t="shared" si="36"/>
        <v>34560.111960000002</v>
      </c>
      <c r="AH51" s="62">
        <f t="shared" si="36"/>
        <v>33005.061589999998</v>
      </c>
      <c r="AI51" s="62">
        <f t="shared" si="36"/>
        <v>24534.083250000007</v>
      </c>
      <c r="AJ51" s="62">
        <f t="shared" si="36"/>
        <v>30581.417535</v>
      </c>
      <c r="AK51" s="63">
        <f t="shared" si="36"/>
        <v>122680.67433500002</v>
      </c>
      <c r="AL51" s="62">
        <f t="shared" si="36"/>
        <v>34949.523920000007</v>
      </c>
      <c r="AM51" s="62">
        <f t="shared" si="36"/>
        <v>35201.378515000004</v>
      </c>
      <c r="AN51" s="62">
        <f t="shared" si="36"/>
        <v>55957.977930000008</v>
      </c>
      <c r="AO51" s="62">
        <f t="shared" si="36"/>
        <v>40068.556230000002</v>
      </c>
      <c r="AP51" s="63">
        <f t="shared" si="36"/>
        <v>166177.43659500004</v>
      </c>
      <c r="AQ51" s="62">
        <f t="shared" si="36"/>
        <v>54624.37283</v>
      </c>
      <c r="AR51" s="62">
        <f>AR53</f>
        <v>67608.333519999986</v>
      </c>
      <c r="AS51" s="62">
        <f>AS53</f>
        <v>40040.164589999993</v>
      </c>
    </row>
    <row r="52" spans="2:45" outlineLevel="1" x14ac:dyDescent="0.3">
      <c r="B52" s="20" t="s">
        <v>81</v>
      </c>
      <c r="C52" s="28">
        <v>52148</v>
      </c>
      <c r="D52" s="28">
        <v>66557</v>
      </c>
      <c r="E52" s="28">
        <v>46588</v>
      </c>
      <c r="F52" s="28">
        <v>62399</v>
      </c>
      <c r="G52" s="35">
        <f>SUM(C52:F52)</f>
        <v>227692</v>
      </c>
      <c r="H52" s="28">
        <v>42632</v>
      </c>
      <c r="I52" s="28">
        <v>46860</v>
      </c>
      <c r="J52" s="28">
        <v>48496</v>
      </c>
      <c r="K52" s="28">
        <v>39387</v>
      </c>
      <c r="L52" s="35">
        <f>SUM(H52:K52)</f>
        <v>177375</v>
      </c>
      <c r="M52" s="28">
        <v>55984</v>
      </c>
      <c r="N52" s="28">
        <v>45757</v>
      </c>
      <c r="O52" s="28">
        <v>41222</v>
      </c>
      <c r="P52" s="28">
        <v>45716</v>
      </c>
      <c r="Q52" s="35">
        <f>SUM(M52:P52)</f>
        <v>188679</v>
      </c>
      <c r="R52" s="28">
        <v>4034.44479</v>
      </c>
      <c r="S52" s="28">
        <v>10519.10982</v>
      </c>
      <c r="T52" s="28">
        <v>16924.876789999998</v>
      </c>
      <c r="U52" s="28">
        <v>11037.570709999998</v>
      </c>
      <c r="V52" s="35">
        <f>SUM(R52:U52)</f>
        <v>42516.002109999994</v>
      </c>
      <c r="W52" s="28">
        <v>10070.33814</v>
      </c>
      <c r="X52" s="28">
        <v>16006.51232</v>
      </c>
      <c r="Y52" s="28">
        <v>20256.321130000004</v>
      </c>
      <c r="Z52" s="28">
        <v>18775.837660000001</v>
      </c>
      <c r="AA52" s="35">
        <f>SUM(W52:Z52)</f>
        <v>65109.009250000003</v>
      </c>
      <c r="AB52" s="28">
        <v>26051.347000000002</v>
      </c>
      <c r="AC52" s="28">
        <v>19056.562550000006</v>
      </c>
      <c r="AD52" s="28">
        <v>29948.254490000003</v>
      </c>
      <c r="AE52" s="28">
        <v>22964.128659999998</v>
      </c>
      <c r="AF52" s="35">
        <f>SUM(AB52:AE52)</f>
        <v>98020.29270000002</v>
      </c>
      <c r="AG52" s="28">
        <v>34895.070299999999</v>
      </c>
      <c r="AH52" s="28">
        <v>33005.061589999998</v>
      </c>
      <c r="AI52" s="28">
        <v>24668.583250000007</v>
      </c>
      <c r="AJ52" s="28">
        <v>31020.825499999999</v>
      </c>
      <c r="AK52" s="35">
        <f>SUM(AG52:AJ52)</f>
        <v>123589.54063999999</v>
      </c>
      <c r="AL52" s="28">
        <v>35558.226570000013</v>
      </c>
      <c r="AM52" s="28">
        <v>35612.007289999994</v>
      </c>
      <c r="AN52" s="28">
        <v>56283.119430000006</v>
      </c>
      <c r="AO52" s="28">
        <v>40068.556230000002</v>
      </c>
      <c r="AP52" s="35">
        <f>SUM(AL52:AO52)</f>
        <v>167521.90952000002</v>
      </c>
      <c r="AQ52" s="28">
        <v>54767.518969999997</v>
      </c>
      <c r="AR52" s="28">
        <v>67853.294629999989</v>
      </c>
      <c r="AS52" s="28">
        <v>40040.164589999993</v>
      </c>
    </row>
    <row r="53" spans="2:45" outlineLevel="1" x14ac:dyDescent="0.3">
      <c r="B53" s="20" t="s">
        <v>82</v>
      </c>
      <c r="C53" s="28">
        <v>45961</v>
      </c>
      <c r="D53" s="28">
        <v>61575</v>
      </c>
      <c r="E53" s="28">
        <v>40004</v>
      </c>
      <c r="F53" s="28">
        <v>57596</v>
      </c>
      <c r="G53" s="35">
        <f>SUM(C53:F53)</f>
        <v>205136</v>
      </c>
      <c r="H53" s="28">
        <v>41300</v>
      </c>
      <c r="I53" s="28">
        <v>44802</v>
      </c>
      <c r="J53" s="28">
        <v>47338</v>
      </c>
      <c r="K53" s="28">
        <v>38072</v>
      </c>
      <c r="L53" s="35">
        <f>SUM(H53:K53)</f>
        <v>171512</v>
      </c>
      <c r="M53" s="28">
        <v>50571</v>
      </c>
      <c r="N53" s="28">
        <v>40381</v>
      </c>
      <c r="O53" s="28">
        <v>37554</v>
      </c>
      <c r="P53" s="28">
        <v>42954</v>
      </c>
      <c r="Q53" s="35">
        <f>SUM(M53:P53)</f>
        <v>171460</v>
      </c>
      <c r="R53" s="28">
        <v>4034.44479</v>
      </c>
      <c r="S53" s="28">
        <v>9707.9980099999993</v>
      </c>
      <c r="T53" s="28">
        <v>14895.94247</v>
      </c>
      <c r="U53" s="28">
        <v>9328.4076249999998</v>
      </c>
      <c r="V53" s="35">
        <f>SUM(R53:U53)</f>
        <v>37966.792894999999</v>
      </c>
      <c r="W53" s="28">
        <v>8521.4445350000005</v>
      </c>
      <c r="X53" s="28">
        <v>13750</v>
      </c>
      <c r="Y53" s="28">
        <v>18546.743215000002</v>
      </c>
      <c r="Z53" s="28">
        <v>17567.011875</v>
      </c>
      <c r="AA53" s="35">
        <f>SUM(W53:Z53)</f>
        <v>58385.199625000008</v>
      </c>
      <c r="AB53" s="28">
        <v>24244.87256</v>
      </c>
      <c r="AC53" s="28">
        <v>17175.70721</v>
      </c>
      <c r="AD53" s="28">
        <v>29340.210740000002</v>
      </c>
      <c r="AE53" s="28">
        <v>21750.221425</v>
      </c>
      <c r="AF53" s="35">
        <f>SUM(AB53:AE53)</f>
        <v>92511.011934999988</v>
      </c>
      <c r="AG53" s="28">
        <v>34560.111960000002</v>
      </c>
      <c r="AH53" s="28">
        <v>33005.061589999998</v>
      </c>
      <c r="AI53" s="28">
        <v>24534.083250000007</v>
      </c>
      <c r="AJ53" s="28">
        <v>30581.417535</v>
      </c>
      <c r="AK53" s="35">
        <f>SUM(AG53:AJ53)</f>
        <v>122680.67433500002</v>
      </c>
      <c r="AL53" s="28">
        <v>34949.523920000007</v>
      </c>
      <c r="AM53" s="28">
        <v>35201.378515000004</v>
      </c>
      <c r="AN53" s="28">
        <v>55957.977930000008</v>
      </c>
      <c r="AO53" s="28">
        <v>40068.556230000002</v>
      </c>
      <c r="AP53" s="35">
        <f>SUM(AL53:AO53)</f>
        <v>166177.43659500004</v>
      </c>
      <c r="AQ53" s="28">
        <v>54624.37283</v>
      </c>
      <c r="AR53" s="28">
        <v>67608.333519999986</v>
      </c>
      <c r="AS53" s="28">
        <v>40040.164589999993</v>
      </c>
    </row>
    <row r="54" spans="2:45" x14ac:dyDescent="0.3">
      <c r="C54" s="28"/>
      <c r="D54" s="28"/>
      <c r="E54" s="28"/>
      <c r="F54" s="73"/>
      <c r="G54" s="35"/>
      <c r="H54" s="28"/>
      <c r="I54" s="28"/>
      <c r="J54" s="28"/>
      <c r="K54" s="73"/>
      <c r="L54" s="35"/>
      <c r="M54" s="28"/>
      <c r="N54" s="28"/>
      <c r="O54" s="28"/>
      <c r="P54" s="73"/>
      <c r="Q54" s="35"/>
      <c r="R54" s="28"/>
      <c r="S54" s="28"/>
      <c r="T54" s="28"/>
      <c r="U54" s="73"/>
      <c r="V54" s="35"/>
      <c r="W54" s="28"/>
      <c r="X54" s="28"/>
      <c r="Y54" s="28"/>
      <c r="Z54" s="73"/>
      <c r="AA54" s="35"/>
      <c r="AB54" s="28"/>
      <c r="AC54" s="28"/>
      <c r="AD54" s="28"/>
      <c r="AE54" s="73"/>
      <c r="AF54" s="35"/>
      <c r="AG54" s="28"/>
      <c r="AH54" s="28"/>
      <c r="AI54" s="28"/>
      <c r="AJ54" s="73"/>
      <c r="AK54" s="35"/>
      <c r="AL54" s="28"/>
      <c r="AM54" s="28"/>
      <c r="AN54" s="28"/>
      <c r="AO54" s="73"/>
      <c r="AP54" s="35"/>
      <c r="AQ54" s="28"/>
      <c r="AR54" s="28"/>
      <c r="AS54" s="28"/>
    </row>
    <row r="55" spans="2:45" x14ac:dyDescent="0.3">
      <c r="B55" s="60" t="s">
        <v>73</v>
      </c>
      <c r="C55" s="62">
        <f>C56</f>
        <v>7345</v>
      </c>
      <c r="D55" s="62">
        <f t="shared" ref="D55:AS55" si="37">D56</f>
        <v>4906</v>
      </c>
      <c r="E55" s="62">
        <f t="shared" si="37"/>
        <v>4004</v>
      </c>
      <c r="F55" s="62">
        <f t="shared" si="37"/>
        <v>4168</v>
      </c>
      <c r="G55" s="63">
        <f t="shared" si="37"/>
        <v>20423</v>
      </c>
      <c r="H55" s="62">
        <f t="shared" si="37"/>
        <v>2264</v>
      </c>
      <c r="I55" s="62">
        <f t="shared" si="37"/>
        <v>3432</v>
      </c>
      <c r="J55" s="62">
        <f t="shared" si="37"/>
        <v>9625</v>
      </c>
      <c r="K55" s="62">
        <f t="shared" si="37"/>
        <v>11228</v>
      </c>
      <c r="L55" s="63">
        <f t="shared" si="37"/>
        <v>26549</v>
      </c>
      <c r="M55" s="62">
        <f t="shared" si="37"/>
        <v>5672</v>
      </c>
      <c r="N55" s="62">
        <f t="shared" si="37"/>
        <v>5283</v>
      </c>
      <c r="O55" s="62">
        <f t="shared" si="37"/>
        <v>5737</v>
      </c>
      <c r="P55" s="62">
        <f t="shared" si="37"/>
        <v>9904</v>
      </c>
      <c r="Q55" s="63">
        <f t="shared" si="37"/>
        <v>26596</v>
      </c>
      <c r="R55" s="62">
        <f t="shared" si="37"/>
        <v>7604.5907100000004</v>
      </c>
      <c r="S55" s="62">
        <f t="shared" si="37"/>
        <v>5418.2889599999999</v>
      </c>
      <c r="T55" s="62">
        <f t="shared" si="37"/>
        <v>11672.938740000001</v>
      </c>
      <c r="U55" s="62">
        <f t="shared" si="37"/>
        <v>6321.1030700000001</v>
      </c>
      <c r="V55" s="63">
        <f t="shared" si="37"/>
        <v>31016.921480000001</v>
      </c>
      <c r="W55" s="62">
        <f t="shared" si="37"/>
        <v>6264.45507</v>
      </c>
      <c r="X55" s="62">
        <f t="shared" si="37"/>
        <v>8763</v>
      </c>
      <c r="Y55" s="62">
        <f t="shared" si="37"/>
        <v>8014.1916100000017</v>
      </c>
      <c r="Z55" s="62">
        <f t="shared" si="37"/>
        <v>10854.995150000001</v>
      </c>
      <c r="AA55" s="63">
        <f t="shared" si="37"/>
        <v>33896.64183</v>
      </c>
      <c r="AB55" s="62">
        <f t="shared" si="37"/>
        <v>2767.1214</v>
      </c>
      <c r="AC55" s="62">
        <f t="shared" si="37"/>
        <v>7349.4515700000002</v>
      </c>
      <c r="AD55" s="62">
        <f t="shared" si="37"/>
        <v>7789.6600499999986</v>
      </c>
      <c r="AE55" s="62">
        <f t="shared" si="37"/>
        <v>14363.37573</v>
      </c>
      <c r="AF55" s="63">
        <f t="shared" si="37"/>
        <v>32269.608749999999</v>
      </c>
      <c r="AG55" s="62">
        <f t="shared" si="37"/>
        <v>5470.5903200000002</v>
      </c>
      <c r="AH55" s="62">
        <f t="shared" si="37"/>
        <v>9147.085860000001</v>
      </c>
      <c r="AI55" s="62">
        <f t="shared" si="37"/>
        <v>8828.1965499999988</v>
      </c>
      <c r="AJ55" s="62">
        <f t="shared" si="37"/>
        <v>14645.574770000001</v>
      </c>
      <c r="AK55" s="63">
        <f t="shared" si="37"/>
        <v>38091.447500000002</v>
      </c>
      <c r="AL55" s="62">
        <f t="shared" si="37"/>
        <v>8450.4905900000012</v>
      </c>
      <c r="AM55" s="62">
        <f t="shared" si="37"/>
        <v>16298.826060000001</v>
      </c>
      <c r="AN55" s="62">
        <f t="shared" si="37"/>
        <v>19249.617130000002</v>
      </c>
      <c r="AO55" s="62">
        <f t="shared" si="37"/>
        <v>15288.848749999999</v>
      </c>
      <c r="AP55" s="63">
        <f t="shared" si="37"/>
        <v>59287.782530000004</v>
      </c>
      <c r="AQ55" s="62">
        <f t="shared" si="37"/>
        <v>2857.8302599999997</v>
      </c>
      <c r="AR55" s="62">
        <f t="shared" si="37"/>
        <v>15028.885939999996</v>
      </c>
      <c r="AS55" s="62">
        <f t="shared" si="37"/>
        <v>18627.919530000003</v>
      </c>
    </row>
    <row r="56" spans="2:45" outlineLevel="1" x14ac:dyDescent="0.3">
      <c r="B56" s="20" t="s">
        <v>83</v>
      </c>
      <c r="C56" s="28">
        <v>7345</v>
      </c>
      <c r="D56" s="28">
        <v>4906</v>
      </c>
      <c r="E56" s="28">
        <v>4004</v>
      </c>
      <c r="F56" s="28">
        <v>4168</v>
      </c>
      <c r="G56" s="35">
        <f>SUM(C56:F56)</f>
        <v>20423</v>
      </c>
      <c r="H56" s="28">
        <v>2264</v>
      </c>
      <c r="I56" s="28">
        <v>3432</v>
      </c>
      <c r="J56" s="28">
        <v>9625</v>
      </c>
      <c r="K56" s="28">
        <v>11228</v>
      </c>
      <c r="L56" s="35">
        <f>SUM(H56:K56)</f>
        <v>26549</v>
      </c>
      <c r="M56" s="28">
        <v>5672</v>
      </c>
      <c r="N56" s="28">
        <v>5283</v>
      </c>
      <c r="O56" s="28">
        <v>5737</v>
      </c>
      <c r="P56" s="28">
        <v>9904</v>
      </c>
      <c r="Q56" s="35">
        <f>SUM(M56:P56)</f>
        <v>26596</v>
      </c>
      <c r="R56" s="28">
        <v>7604.5907100000004</v>
      </c>
      <c r="S56" s="28">
        <v>5418.2889599999999</v>
      </c>
      <c r="T56" s="28">
        <v>11672.938740000001</v>
      </c>
      <c r="U56" s="28">
        <v>6321.1030700000001</v>
      </c>
      <c r="V56" s="35">
        <f>SUM(R56:U56)</f>
        <v>31016.921480000001</v>
      </c>
      <c r="W56" s="28">
        <v>6264.45507</v>
      </c>
      <c r="X56" s="28">
        <v>8763</v>
      </c>
      <c r="Y56" s="28">
        <v>8014.1916100000017</v>
      </c>
      <c r="Z56" s="28">
        <v>10854.995150000001</v>
      </c>
      <c r="AA56" s="35">
        <f>SUM(W56:Z56)</f>
        <v>33896.64183</v>
      </c>
      <c r="AB56" s="28">
        <v>2767.1214</v>
      </c>
      <c r="AC56" s="28">
        <v>7349.4515700000002</v>
      </c>
      <c r="AD56" s="28">
        <v>7789.6600499999986</v>
      </c>
      <c r="AE56" s="28">
        <v>14363.37573</v>
      </c>
      <c r="AF56" s="35">
        <f>SUM(AB56:AE56)</f>
        <v>32269.608749999999</v>
      </c>
      <c r="AG56" s="28">
        <v>5470.5903200000002</v>
      </c>
      <c r="AH56" s="28">
        <v>9147.085860000001</v>
      </c>
      <c r="AI56" s="28">
        <v>8828.1965499999988</v>
      </c>
      <c r="AJ56" s="28">
        <v>14645.574770000001</v>
      </c>
      <c r="AK56" s="35">
        <f>SUM(AG56:AJ56)</f>
        <v>38091.447500000002</v>
      </c>
      <c r="AL56" s="28">
        <v>8450.4905900000012</v>
      </c>
      <c r="AM56" s="28">
        <v>16298.826060000001</v>
      </c>
      <c r="AN56" s="28">
        <v>19249.617130000002</v>
      </c>
      <c r="AO56" s="28">
        <v>15288.848749999999</v>
      </c>
      <c r="AP56" s="35">
        <f>SUM(AL56:AO56)</f>
        <v>59287.782530000004</v>
      </c>
      <c r="AQ56" s="28">
        <v>2857.8302599999997</v>
      </c>
      <c r="AR56" s="28">
        <v>15028.885939999996</v>
      </c>
      <c r="AS56" s="28">
        <v>18627.919530000003</v>
      </c>
    </row>
    <row r="57" spans="2:45" x14ac:dyDescent="0.3">
      <c r="F57" s="24"/>
      <c r="G57" s="37"/>
      <c r="K57" s="24"/>
      <c r="L57" s="37"/>
      <c r="P57" s="24"/>
      <c r="Q57" s="37"/>
      <c r="U57" s="24"/>
      <c r="V57" s="37"/>
      <c r="Z57" s="24"/>
      <c r="AA57" s="37"/>
      <c r="AE57" s="24"/>
      <c r="AF57" s="37"/>
      <c r="AJ57" s="24"/>
      <c r="AK57" s="37"/>
      <c r="AO57" s="24"/>
      <c r="AP57" s="37"/>
    </row>
    <row r="58" spans="2:45" x14ac:dyDescent="0.3">
      <c r="B58" s="60" t="s">
        <v>98</v>
      </c>
      <c r="C58" s="62">
        <f t="shared" ref="C58:AF58" si="38">SUM(C59:C65)</f>
        <v>59493</v>
      </c>
      <c r="D58" s="62">
        <f t="shared" si="38"/>
        <v>71464</v>
      </c>
      <c r="E58" s="62">
        <f t="shared" si="38"/>
        <v>50591</v>
      </c>
      <c r="F58" s="62">
        <f t="shared" si="38"/>
        <v>66567</v>
      </c>
      <c r="G58" s="63">
        <f t="shared" si="38"/>
        <v>248115</v>
      </c>
      <c r="H58" s="62">
        <f t="shared" si="38"/>
        <v>44896</v>
      </c>
      <c r="I58" s="62">
        <f t="shared" si="38"/>
        <v>50292</v>
      </c>
      <c r="J58" s="62">
        <f t="shared" si="38"/>
        <v>58120</v>
      </c>
      <c r="K58" s="62">
        <f t="shared" si="38"/>
        <v>50615</v>
      </c>
      <c r="L58" s="63">
        <f t="shared" si="38"/>
        <v>203923</v>
      </c>
      <c r="M58" s="62">
        <f t="shared" si="38"/>
        <v>61656</v>
      </c>
      <c r="N58" s="62">
        <f t="shared" si="38"/>
        <v>51040</v>
      </c>
      <c r="O58" s="62">
        <f t="shared" si="38"/>
        <v>46959</v>
      </c>
      <c r="P58" s="62">
        <f t="shared" si="38"/>
        <v>55619</v>
      </c>
      <c r="Q58" s="63">
        <f t="shared" si="38"/>
        <v>215274</v>
      </c>
      <c r="R58" s="62">
        <f t="shared" si="38"/>
        <v>11639.0355</v>
      </c>
      <c r="S58" s="62">
        <f t="shared" si="38"/>
        <v>15937.39878</v>
      </c>
      <c r="T58" s="62">
        <f t="shared" si="38"/>
        <v>28597.81553</v>
      </c>
      <c r="U58" s="62">
        <f t="shared" si="38"/>
        <v>17358.673779999997</v>
      </c>
      <c r="V58" s="63">
        <f t="shared" si="38"/>
        <v>73532.923590000006</v>
      </c>
      <c r="W58" s="62">
        <f t="shared" si="38"/>
        <v>16334.793210000002</v>
      </c>
      <c r="X58" s="62">
        <f t="shared" si="38"/>
        <v>24769.141640000002</v>
      </c>
      <c r="Y58" s="62">
        <f t="shared" si="38"/>
        <v>28270.512740000002</v>
      </c>
      <c r="Z58" s="62">
        <f t="shared" si="38"/>
        <v>29630.83281</v>
      </c>
      <c r="AA58" s="63">
        <f t="shared" si="38"/>
        <v>99005.280400000003</v>
      </c>
      <c r="AB58" s="62">
        <f t="shared" si="38"/>
        <v>28818.468400000002</v>
      </c>
      <c r="AC58" s="62">
        <f t="shared" si="38"/>
        <v>26406.01412</v>
      </c>
      <c r="AD58" s="62">
        <f t="shared" si="38"/>
        <v>37737.914539999998</v>
      </c>
      <c r="AE58" s="62">
        <f t="shared" si="38"/>
        <v>37327.504390000002</v>
      </c>
      <c r="AF58" s="63">
        <f t="shared" si="38"/>
        <v>130289.90145</v>
      </c>
      <c r="AG58" s="62">
        <f t="shared" ref="AG58:AS58" si="39">SUM(AG59:AG65)</f>
        <v>40365.660620000002</v>
      </c>
      <c r="AH58" s="62">
        <f t="shared" si="39"/>
        <v>42152.147449999997</v>
      </c>
      <c r="AI58" s="62">
        <f t="shared" si="39"/>
        <v>33496.779799999997</v>
      </c>
      <c r="AJ58" s="62">
        <f t="shared" si="39"/>
        <v>45666.400269999998</v>
      </c>
      <c r="AK58" s="63">
        <f t="shared" si="39"/>
        <v>161680.98814000003</v>
      </c>
      <c r="AL58" s="62">
        <f t="shared" si="39"/>
        <v>44008.71716</v>
      </c>
      <c r="AM58" s="62">
        <f t="shared" si="39"/>
        <v>51910.833349999994</v>
      </c>
      <c r="AN58" s="62">
        <f t="shared" si="39"/>
        <v>75532.73655999999</v>
      </c>
      <c r="AO58" s="62">
        <f t="shared" si="39"/>
        <v>55357.404980000007</v>
      </c>
      <c r="AP58" s="63">
        <f t="shared" si="39"/>
        <v>226809.69205000001</v>
      </c>
      <c r="AQ58" s="62">
        <f t="shared" si="39"/>
        <v>57625.34923</v>
      </c>
      <c r="AR58" s="62">
        <f t="shared" si="39"/>
        <v>82882.180570000011</v>
      </c>
      <c r="AS58" s="62">
        <f t="shared" si="39"/>
        <v>58668.084120000007</v>
      </c>
    </row>
    <row r="59" spans="2:45" outlineLevel="1" x14ac:dyDescent="0.3">
      <c r="B59" s="20" t="s">
        <v>93</v>
      </c>
      <c r="C59" s="28">
        <v>869</v>
      </c>
      <c r="D59" s="29">
        <v>1841</v>
      </c>
      <c r="E59" s="29">
        <v>3289</v>
      </c>
      <c r="F59" s="28">
        <v>5010</v>
      </c>
      <c r="G59" s="35">
        <f t="shared" ref="G59:G64" si="40">SUM(C59:F59)</f>
        <v>11009</v>
      </c>
      <c r="H59" s="28">
        <v>8725</v>
      </c>
      <c r="I59" s="29">
        <v>5534</v>
      </c>
      <c r="J59" s="29">
        <v>8987</v>
      </c>
      <c r="K59" s="28">
        <v>5186</v>
      </c>
      <c r="L59" s="35">
        <f t="shared" ref="L59:L64" si="41">SUM(H59:K59)</f>
        <v>28432</v>
      </c>
      <c r="M59" s="28">
        <v>8218</v>
      </c>
      <c r="N59" s="29">
        <v>2052</v>
      </c>
      <c r="O59" s="29">
        <v>1568</v>
      </c>
      <c r="P59" s="28">
        <v>3125</v>
      </c>
      <c r="Q59" s="35">
        <f t="shared" ref="Q59:Q64" si="42">SUM(M59:P59)</f>
        <v>14963</v>
      </c>
      <c r="R59" s="28">
        <v>0</v>
      </c>
      <c r="S59" s="29">
        <v>484.71499999999997</v>
      </c>
      <c r="T59" s="29">
        <v>20.000119999999999</v>
      </c>
      <c r="U59" s="28">
        <v>3581.0136000000002</v>
      </c>
      <c r="V59" s="35">
        <f t="shared" ref="V59:V64" si="43">SUM(R59:U59)</f>
        <v>4085.7287200000001</v>
      </c>
      <c r="W59" s="28">
        <v>0</v>
      </c>
      <c r="X59" s="29">
        <v>0</v>
      </c>
      <c r="Y59" s="29">
        <v>600</v>
      </c>
      <c r="Z59" s="28">
        <v>1194.16516</v>
      </c>
      <c r="AA59" s="35">
        <f t="shared" ref="AA59:AA64" si="44">SUM(W59:Z59)</f>
        <v>1794.16516</v>
      </c>
      <c r="AB59" s="28">
        <v>0</v>
      </c>
      <c r="AC59" s="29">
        <v>0</v>
      </c>
      <c r="AD59" s="29">
        <v>2972.4451500000005</v>
      </c>
      <c r="AE59" s="28">
        <v>1259.7419199999999</v>
      </c>
      <c r="AF59" s="35">
        <f t="shared" ref="AF59:AF66" si="45">SUM(AB59:AE59)</f>
        <v>4232.1870699999999</v>
      </c>
      <c r="AG59" s="28">
        <v>1321.2596699999999</v>
      </c>
      <c r="AH59" s="29">
        <v>3418.41041</v>
      </c>
      <c r="AI59" s="29">
        <v>777.45074</v>
      </c>
      <c r="AJ59" s="28">
        <v>1087.25369</v>
      </c>
      <c r="AK59" s="35">
        <f t="shared" ref="AK59:AK65" si="46">SUM(AG59:AJ59)</f>
        <v>6604.3745099999996</v>
      </c>
      <c r="AL59" s="28">
        <v>1090.7948700000002</v>
      </c>
      <c r="AM59" s="29">
        <v>3581.5439799999999</v>
      </c>
      <c r="AN59" s="29">
        <v>3630.7203500000001</v>
      </c>
      <c r="AO59" s="28">
        <v>4606.5966399999998</v>
      </c>
      <c r="AP59" s="35">
        <f t="shared" ref="AP59:AP65" si="47">SUM(AL59:AO59)</f>
        <v>12909.655839999999</v>
      </c>
      <c r="AQ59" s="28">
        <v>4804.4320800000014</v>
      </c>
      <c r="AR59" s="29">
        <v>5899.5042400000002</v>
      </c>
      <c r="AS59" s="29">
        <v>3913.1322300000002</v>
      </c>
    </row>
    <row r="60" spans="2:45" outlineLevel="1" x14ac:dyDescent="0.3">
      <c r="B60" s="20" t="s">
        <v>94</v>
      </c>
      <c r="C60" s="28">
        <v>4341</v>
      </c>
      <c r="D60" s="29">
        <v>5357</v>
      </c>
      <c r="E60" s="29">
        <v>4365</v>
      </c>
      <c r="F60" s="28">
        <v>11713</v>
      </c>
      <c r="G60" s="35">
        <f t="shared" si="40"/>
        <v>25776</v>
      </c>
      <c r="H60" s="28">
        <v>4505</v>
      </c>
      <c r="I60" s="29">
        <v>1168</v>
      </c>
      <c r="J60" s="29">
        <v>6972</v>
      </c>
      <c r="K60" s="28">
        <v>2595</v>
      </c>
      <c r="L60" s="35">
        <f t="shared" si="41"/>
        <v>15240</v>
      </c>
      <c r="M60" s="28">
        <v>12691</v>
      </c>
      <c r="N60" s="29">
        <v>268</v>
      </c>
      <c r="O60" s="29">
        <v>4041</v>
      </c>
      <c r="P60" s="28">
        <v>3261</v>
      </c>
      <c r="Q60" s="35">
        <f t="shared" si="42"/>
        <v>20261</v>
      </c>
      <c r="R60" s="28">
        <v>1045.58835</v>
      </c>
      <c r="S60" s="29">
        <v>8093.1301700000004</v>
      </c>
      <c r="T60" s="29">
        <v>6079.2108200000002</v>
      </c>
      <c r="U60" s="28">
        <v>897.98619999999994</v>
      </c>
      <c r="V60" s="35">
        <f t="shared" si="43"/>
        <v>16115.91554</v>
      </c>
      <c r="W60" s="28">
        <v>4343.094720000001</v>
      </c>
      <c r="X60" s="29">
        <v>4182.5362599999999</v>
      </c>
      <c r="Y60" s="29">
        <v>2363.9894000000004</v>
      </c>
      <c r="Z60" s="28">
        <v>10342.107539999999</v>
      </c>
      <c r="AA60" s="35">
        <f t="shared" si="44"/>
        <v>21231.727920000001</v>
      </c>
      <c r="AB60" s="28">
        <v>2542.53269</v>
      </c>
      <c r="AC60" s="29">
        <v>933.66988000000003</v>
      </c>
      <c r="AD60" s="29">
        <v>6322.1647800000001</v>
      </c>
      <c r="AE60" s="28">
        <v>7744.6916499999998</v>
      </c>
      <c r="AF60" s="35">
        <f t="shared" si="45"/>
        <v>17543.059000000001</v>
      </c>
      <c r="AG60" s="28">
        <v>12874.879720000001</v>
      </c>
      <c r="AH60" s="29">
        <v>11397.158390000001</v>
      </c>
      <c r="AI60" s="29">
        <v>5409.1371999999992</v>
      </c>
      <c r="AJ60" s="28">
        <v>15346.651549999999</v>
      </c>
      <c r="AK60" s="35">
        <f t="shared" si="46"/>
        <v>45027.826860000001</v>
      </c>
      <c r="AL60" s="28">
        <v>10730.40682</v>
      </c>
      <c r="AM60" s="29">
        <v>10057.28724</v>
      </c>
      <c r="AN60" s="29">
        <v>17020.516659999998</v>
      </c>
      <c r="AO60" s="28">
        <v>8402.3642600000003</v>
      </c>
      <c r="AP60" s="35">
        <f t="shared" si="47"/>
        <v>46210.574980000005</v>
      </c>
      <c r="AQ60" s="28">
        <v>5970.4462199999998</v>
      </c>
      <c r="AR60" s="29">
        <v>14645.377</v>
      </c>
      <c r="AS60" s="29">
        <v>13269.462929999998</v>
      </c>
    </row>
    <row r="61" spans="2:45" outlineLevel="1" x14ac:dyDescent="0.3">
      <c r="B61" s="20" t="s">
        <v>95</v>
      </c>
      <c r="C61" s="28">
        <v>24618</v>
      </c>
      <c r="D61" s="29">
        <v>32908</v>
      </c>
      <c r="E61" s="29">
        <v>17595</v>
      </c>
      <c r="F61" s="28">
        <v>26547</v>
      </c>
      <c r="G61" s="35">
        <f t="shared" si="40"/>
        <v>101668</v>
      </c>
      <c r="H61" s="28">
        <v>19841</v>
      </c>
      <c r="I61" s="29">
        <v>26024</v>
      </c>
      <c r="J61" s="29">
        <v>20548</v>
      </c>
      <c r="K61" s="28">
        <v>26871</v>
      </c>
      <c r="L61" s="35">
        <f t="shared" si="41"/>
        <v>93284</v>
      </c>
      <c r="M61" s="28">
        <v>16238</v>
      </c>
      <c r="N61" s="29">
        <v>26837</v>
      </c>
      <c r="O61" s="29">
        <v>22725</v>
      </c>
      <c r="P61" s="28">
        <v>27241</v>
      </c>
      <c r="Q61" s="35">
        <f t="shared" si="42"/>
        <v>93041</v>
      </c>
      <c r="R61" s="28">
        <v>2761.4533500000002</v>
      </c>
      <c r="S61" s="29">
        <v>2293.26415</v>
      </c>
      <c r="T61" s="29">
        <v>8364.1483900000003</v>
      </c>
      <c r="U61" s="28">
        <v>2265.02</v>
      </c>
      <c r="V61" s="35">
        <f t="shared" si="43"/>
        <v>15683.885890000001</v>
      </c>
      <c r="W61" s="28">
        <v>4690.32</v>
      </c>
      <c r="X61" s="29">
        <v>5964.4834000000001</v>
      </c>
      <c r="Y61" s="29">
        <v>12979.635910000001</v>
      </c>
      <c r="Z61" s="28">
        <v>11943.68391</v>
      </c>
      <c r="AA61" s="35">
        <f t="shared" si="44"/>
        <v>35578.123220000001</v>
      </c>
      <c r="AB61" s="28">
        <v>18932.799709999999</v>
      </c>
      <c r="AC61" s="29">
        <v>15294.851869999999</v>
      </c>
      <c r="AD61" s="29">
        <v>21050.102149999999</v>
      </c>
      <c r="AE61" s="28">
        <v>10435.009599999999</v>
      </c>
      <c r="AF61" s="35">
        <f t="shared" si="45"/>
        <v>65712.763330000002</v>
      </c>
      <c r="AG61" s="28">
        <v>14981.707400000001</v>
      </c>
      <c r="AH61" s="29">
        <v>17514.910939999998</v>
      </c>
      <c r="AI61" s="29">
        <v>16453.907330000002</v>
      </c>
      <c r="AJ61" s="28">
        <v>16099.939699999999</v>
      </c>
      <c r="AK61" s="35">
        <f t="shared" si="46"/>
        <v>65050.465370000005</v>
      </c>
      <c r="AL61" s="28">
        <v>22531.68779</v>
      </c>
      <c r="AM61" s="29">
        <v>14317.402799999998</v>
      </c>
      <c r="AN61" s="29">
        <v>32813.435530000002</v>
      </c>
      <c r="AO61" s="28">
        <v>30575.045850000002</v>
      </c>
      <c r="AP61" s="35">
        <f t="shared" si="47"/>
        <v>100237.57196999999</v>
      </c>
      <c r="AQ61" s="28">
        <v>31028.991579999998</v>
      </c>
      <c r="AR61" s="29">
        <v>43655.414880000011</v>
      </c>
      <c r="AS61" s="29">
        <v>22940.510969999999</v>
      </c>
    </row>
    <row r="62" spans="2:45" outlineLevel="1" x14ac:dyDescent="0.3">
      <c r="B62" s="20" t="s">
        <v>302</v>
      </c>
      <c r="C62" s="28"/>
      <c r="D62" s="29"/>
      <c r="E62" s="29"/>
      <c r="F62" s="28"/>
      <c r="G62" s="35"/>
      <c r="H62" s="28"/>
      <c r="I62" s="29"/>
      <c r="J62" s="29"/>
      <c r="K62" s="28"/>
      <c r="L62" s="35"/>
      <c r="M62" s="28"/>
      <c r="N62" s="29"/>
      <c r="O62" s="29"/>
      <c r="P62" s="28"/>
      <c r="Q62" s="35"/>
      <c r="R62" s="28">
        <v>0</v>
      </c>
      <c r="S62" s="29">
        <v>0</v>
      </c>
      <c r="T62" s="29">
        <v>0</v>
      </c>
      <c r="U62" s="28">
        <v>0</v>
      </c>
      <c r="V62" s="35"/>
      <c r="W62" s="28"/>
      <c r="X62" s="29"/>
      <c r="Y62" s="29"/>
      <c r="Z62" s="28"/>
      <c r="AA62" s="35"/>
      <c r="AB62" s="28"/>
      <c r="AC62" s="29"/>
      <c r="AD62" s="29"/>
      <c r="AE62" s="28"/>
      <c r="AF62" s="35">
        <f t="shared" si="45"/>
        <v>0</v>
      </c>
      <c r="AG62" s="28">
        <v>0</v>
      </c>
      <c r="AH62" s="29">
        <v>0</v>
      </c>
      <c r="AI62" s="29">
        <v>0</v>
      </c>
      <c r="AJ62" s="28">
        <v>0</v>
      </c>
      <c r="AK62" s="35">
        <f t="shared" si="46"/>
        <v>0</v>
      </c>
      <c r="AL62" s="28">
        <v>978.69087999999999</v>
      </c>
      <c r="AM62" s="29">
        <v>1146.4635900000001</v>
      </c>
      <c r="AN62" s="29">
        <v>0</v>
      </c>
      <c r="AO62" s="28">
        <v>0</v>
      </c>
      <c r="AP62" s="35">
        <f t="shared" si="47"/>
        <v>2125.1544699999999</v>
      </c>
      <c r="AQ62" s="28">
        <v>1233.5065500000001</v>
      </c>
      <c r="AR62" s="29">
        <v>0</v>
      </c>
      <c r="AS62" s="29">
        <v>2153.7051099999999</v>
      </c>
    </row>
    <row r="63" spans="2:45" outlineLevel="1" x14ac:dyDescent="0.3">
      <c r="B63" s="20" t="s">
        <v>96</v>
      </c>
      <c r="C63" s="28">
        <v>23200</v>
      </c>
      <c r="D63" s="29">
        <v>25920</v>
      </c>
      <c r="E63" s="29">
        <v>22876</v>
      </c>
      <c r="F63" s="28">
        <v>18521</v>
      </c>
      <c r="G63" s="35">
        <f t="shared" si="40"/>
        <v>90517</v>
      </c>
      <c r="H63" s="28">
        <v>8055</v>
      </c>
      <c r="I63" s="29">
        <v>12195</v>
      </c>
      <c r="J63" s="29">
        <v>20931</v>
      </c>
      <c r="K63" s="28">
        <v>15508</v>
      </c>
      <c r="L63" s="35">
        <f t="shared" si="41"/>
        <v>56689</v>
      </c>
      <c r="M63" s="28">
        <v>21031</v>
      </c>
      <c r="N63" s="29">
        <v>20376</v>
      </c>
      <c r="O63" s="29">
        <v>18205</v>
      </c>
      <c r="P63" s="28">
        <v>21282</v>
      </c>
      <c r="Q63" s="35">
        <f t="shared" si="42"/>
        <v>80894</v>
      </c>
      <c r="R63" s="28">
        <v>7831.9938000000002</v>
      </c>
      <c r="S63" s="29">
        <v>5066.28946</v>
      </c>
      <c r="T63" s="29">
        <v>14134.456200000001</v>
      </c>
      <c r="U63" s="28">
        <v>10614.653979999999</v>
      </c>
      <c r="V63" s="35">
        <f t="shared" si="43"/>
        <v>37647.39344</v>
      </c>
      <c r="W63" s="28">
        <v>7301.378490000001</v>
      </c>
      <c r="X63" s="29">
        <v>14102.761980000001</v>
      </c>
      <c r="Y63" s="29">
        <v>12326.887430000001</v>
      </c>
      <c r="Z63" s="28">
        <v>6150.8762000000006</v>
      </c>
      <c r="AA63" s="35">
        <f t="shared" si="44"/>
        <v>39881.9041</v>
      </c>
      <c r="AB63" s="28">
        <v>5936.4859999999999</v>
      </c>
      <c r="AC63" s="29">
        <v>10177.49237</v>
      </c>
      <c r="AD63" s="29">
        <v>5300.5724600000012</v>
      </c>
      <c r="AE63" s="28">
        <v>16191.061220000003</v>
      </c>
      <c r="AF63" s="35">
        <f t="shared" si="45"/>
        <v>37605.612050000003</v>
      </c>
      <c r="AG63" s="28">
        <v>7407.0137800000002</v>
      </c>
      <c r="AH63" s="29">
        <v>8044.6677099999988</v>
      </c>
      <c r="AI63" s="29">
        <v>9040.784529999999</v>
      </c>
      <c r="AJ63" s="28">
        <v>10398.20998</v>
      </c>
      <c r="AK63" s="35">
        <f t="shared" si="46"/>
        <v>34890.675999999999</v>
      </c>
      <c r="AL63" s="28">
        <v>5465.9468000000006</v>
      </c>
      <c r="AM63" s="29">
        <v>17076.755740000001</v>
      </c>
      <c r="AN63" s="29">
        <v>17732.653349999997</v>
      </c>
      <c r="AO63" s="28">
        <v>6788.6282100000008</v>
      </c>
      <c r="AP63" s="35">
        <f t="shared" si="47"/>
        <v>47063.984100000001</v>
      </c>
      <c r="AQ63" s="28">
        <v>11008.354360000001</v>
      </c>
      <c r="AR63" s="29">
        <v>10075.413430000001</v>
      </c>
      <c r="AS63" s="29">
        <v>14365.78607</v>
      </c>
    </row>
    <row r="64" spans="2:45" outlineLevel="1" x14ac:dyDescent="0.3">
      <c r="B64" s="20" t="s">
        <v>97</v>
      </c>
      <c r="C64" s="28">
        <v>6465</v>
      </c>
      <c r="D64" s="29">
        <v>5438</v>
      </c>
      <c r="E64" s="29">
        <v>2466</v>
      </c>
      <c r="F64" s="28">
        <v>4776</v>
      </c>
      <c r="G64" s="35">
        <f t="shared" si="40"/>
        <v>19145</v>
      </c>
      <c r="H64" s="28">
        <v>3770</v>
      </c>
      <c r="I64" s="29">
        <v>5371</v>
      </c>
      <c r="J64" s="29">
        <v>682</v>
      </c>
      <c r="K64" s="28">
        <v>455</v>
      </c>
      <c r="L64" s="35">
        <f t="shared" si="41"/>
        <v>10278</v>
      </c>
      <c r="M64" s="28">
        <v>3478</v>
      </c>
      <c r="N64" s="29">
        <v>1507</v>
      </c>
      <c r="O64" s="29">
        <v>420</v>
      </c>
      <c r="P64" s="28">
        <v>710</v>
      </c>
      <c r="Q64" s="35">
        <f t="shared" si="42"/>
        <v>6115</v>
      </c>
      <c r="R64" s="28">
        <v>0</v>
      </c>
      <c r="S64" s="29">
        <v>0</v>
      </c>
      <c r="T64" s="29">
        <v>0</v>
      </c>
      <c r="U64" s="28">
        <v>0</v>
      </c>
      <c r="V64" s="35">
        <f t="shared" si="43"/>
        <v>0</v>
      </c>
      <c r="W64" s="28">
        <v>0</v>
      </c>
      <c r="X64" s="29">
        <v>519.36</v>
      </c>
      <c r="Y64" s="29">
        <v>0</v>
      </c>
      <c r="Z64" s="28">
        <v>0</v>
      </c>
      <c r="AA64" s="35">
        <f t="shared" si="44"/>
        <v>519.36</v>
      </c>
      <c r="AB64" s="28">
        <v>1406.65</v>
      </c>
      <c r="AC64" s="29">
        <v>0</v>
      </c>
      <c r="AD64" s="29">
        <v>2092.63</v>
      </c>
      <c r="AE64" s="28">
        <v>1697</v>
      </c>
      <c r="AF64" s="35">
        <f t="shared" si="45"/>
        <v>5196.2800000000007</v>
      </c>
      <c r="AG64" s="28">
        <v>3780.8000499999998</v>
      </c>
      <c r="AH64" s="29">
        <v>1777</v>
      </c>
      <c r="AI64" s="29">
        <v>911</v>
      </c>
      <c r="AJ64" s="28">
        <v>2734.3453500000001</v>
      </c>
      <c r="AK64" s="35">
        <f t="shared" si="46"/>
        <v>9203.1453999999994</v>
      </c>
      <c r="AL64" s="28">
        <v>3211.19</v>
      </c>
      <c r="AM64" s="29">
        <v>5731.38</v>
      </c>
      <c r="AN64" s="29">
        <v>3308.38</v>
      </c>
      <c r="AO64" s="28">
        <v>4984.7700199999999</v>
      </c>
      <c r="AP64" s="35">
        <f t="shared" si="47"/>
        <v>17235.720020000001</v>
      </c>
      <c r="AQ64" s="28">
        <v>2700</v>
      </c>
      <c r="AR64" s="29">
        <v>5682.54</v>
      </c>
      <c r="AS64" s="29">
        <v>1678.5176000000001</v>
      </c>
    </row>
    <row r="65" spans="2:45" outlineLevel="1" x14ac:dyDescent="0.3">
      <c r="B65" s="20" t="s">
        <v>305</v>
      </c>
      <c r="C65" s="28"/>
      <c r="D65" s="29"/>
      <c r="E65" s="29"/>
      <c r="F65" s="28"/>
      <c r="G65" s="35"/>
      <c r="H65" s="28"/>
      <c r="I65" s="29"/>
      <c r="J65" s="29"/>
      <c r="K65" s="28"/>
      <c r="L65" s="35"/>
      <c r="M65" s="28"/>
      <c r="N65" s="29"/>
      <c r="O65" s="29"/>
      <c r="P65" s="28"/>
      <c r="Q65" s="35"/>
      <c r="R65" s="28">
        <v>0</v>
      </c>
      <c r="S65" s="29">
        <v>0</v>
      </c>
      <c r="T65" s="29">
        <v>0</v>
      </c>
      <c r="U65" s="28">
        <v>0</v>
      </c>
      <c r="V65" s="35"/>
      <c r="W65" s="28"/>
      <c r="X65" s="29"/>
      <c r="Y65" s="29"/>
      <c r="Z65" s="28"/>
      <c r="AA65" s="35"/>
      <c r="AB65" s="28"/>
      <c r="AC65" s="29"/>
      <c r="AD65" s="29"/>
      <c r="AE65" s="28"/>
      <c r="AF65" s="35">
        <f t="shared" si="45"/>
        <v>0</v>
      </c>
      <c r="AG65" s="28">
        <v>0</v>
      </c>
      <c r="AH65" s="29">
        <v>0</v>
      </c>
      <c r="AI65" s="29">
        <v>904.5</v>
      </c>
      <c r="AJ65" s="28">
        <v>0</v>
      </c>
      <c r="AK65" s="35">
        <f t="shared" si="46"/>
        <v>904.5</v>
      </c>
      <c r="AL65" s="28">
        <v>0</v>
      </c>
      <c r="AM65" s="29">
        <v>0</v>
      </c>
      <c r="AN65" s="29">
        <v>1027.0306699999999</v>
      </c>
      <c r="AO65" s="28">
        <v>0</v>
      </c>
      <c r="AP65" s="35">
        <f t="shared" si="47"/>
        <v>1027.0306699999999</v>
      </c>
      <c r="AQ65" s="28">
        <v>879.61843999999996</v>
      </c>
      <c r="AR65" s="29">
        <v>2923.93102</v>
      </c>
      <c r="AS65" s="29">
        <v>346.96921000000003</v>
      </c>
    </row>
    <row r="66" spans="2:45" x14ac:dyDescent="0.3">
      <c r="C66" s="55"/>
      <c r="D66" s="55"/>
      <c r="E66" s="55"/>
      <c r="F66" s="55"/>
      <c r="G66" s="37"/>
      <c r="H66" s="55"/>
      <c r="I66" s="55"/>
      <c r="J66" s="55"/>
      <c r="K66" s="55"/>
      <c r="L66" s="37"/>
      <c r="M66" s="55"/>
      <c r="N66" s="55"/>
      <c r="O66" s="55"/>
      <c r="P66" s="55"/>
      <c r="Q66" s="37"/>
      <c r="R66" s="55"/>
      <c r="S66" s="55"/>
      <c r="T66" s="55"/>
      <c r="U66" s="55"/>
      <c r="V66" s="37"/>
      <c r="W66" s="55"/>
      <c r="X66" s="55"/>
      <c r="Y66" s="55">
        <f>Y58-Y56-Y52</f>
        <v>0</v>
      </c>
      <c r="Z66" s="55">
        <f>Z58-Z56-Z52</f>
        <v>0</v>
      </c>
      <c r="AA66" s="37"/>
      <c r="AB66" s="55">
        <f>AB58-AB56-AB52</f>
        <v>0</v>
      </c>
      <c r="AC66" s="55">
        <f>AC58-AC56-AC52</f>
        <v>0</v>
      </c>
      <c r="AD66" s="55">
        <f>AD58-AD56-AD52</f>
        <v>0</v>
      </c>
      <c r="AE66" s="55">
        <f>AE58-AE56-AE52</f>
        <v>0</v>
      </c>
      <c r="AF66" s="35">
        <f t="shared" si="45"/>
        <v>0</v>
      </c>
      <c r="AG66" s="55">
        <f>AG58-AG56-AG52</f>
        <v>0</v>
      </c>
      <c r="AH66" s="55">
        <f>AH58-AH56-AH52</f>
        <v>0</v>
      </c>
      <c r="AI66" s="55">
        <f>AI58-AI56-AI52</f>
        <v>0</v>
      </c>
      <c r="AJ66" s="55">
        <f>AJ58-AJ56-AJ52</f>
        <v>0</v>
      </c>
      <c r="AK66" s="37"/>
      <c r="AL66" s="55">
        <f>AL58-AL56-AL52</f>
        <v>0</v>
      </c>
      <c r="AM66" s="55">
        <f>AM58-AM56-AM52</f>
        <v>0</v>
      </c>
      <c r="AN66" s="55">
        <f>AN58-AN56-AN52</f>
        <v>0</v>
      </c>
      <c r="AO66" s="55">
        <f>AO58-AO56-AO52</f>
        <v>0</v>
      </c>
      <c r="AP66" s="37"/>
      <c r="AQ66" s="55">
        <f>AQ58-AQ56-AQ52</f>
        <v>0</v>
      </c>
      <c r="AR66" s="55">
        <f>AR58-AR56-AR52</f>
        <v>0</v>
      </c>
      <c r="AS66" s="55">
        <f>AS58-AS56-AS52</f>
        <v>0</v>
      </c>
    </row>
    <row r="67" spans="2:45" x14ac:dyDescent="0.3">
      <c r="B67" s="26" t="s">
        <v>334</v>
      </c>
      <c r="C67" s="27"/>
      <c r="D67" s="27"/>
      <c r="E67" s="27"/>
      <c r="F67" s="27"/>
      <c r="G67" s="32"/>
      <c r="H67" s="27"/>
      <c r="I67" s="27"/>
      <c r="J67" s="27"/>
      <c r="K67" s="27"/>
      <c r="L67" s="32"/>
      <c r="M67" s="27"/>
      <c r="N67" s="27"/>
      <c r="O67" s="27"/>
      <c r="P67" s="27"/>
      <c r="Q67" s="32"/>
      <c r="R67" s="27"/>
      <c r="S67" s="27"/>
      <c r="T67" s="27"/>
      <c r="U67" s="27"/>
      <c r="V67" s="32"/>
      <c r="W67" s="27"/>
      <c r="X67" s="27"/>
      <c r="Y67" s="27"/>
      <c r="Z67" s="27"/>
      <c r="AA67" s="32"/>
      <c r="AB67" s="27"/>
      <c r="AC67" s="27"/>
      <c r="AD67" s="27"/>
      <c r="AE67" s="27"/>
      <c r="AF67" s="32"/>
      <c r="AG67" s="27"/>
      <c r="AH67" s="27"/>
      <c r="AI67" s="27"/>
      <c r="AJ67" s="27"/>
      <c r="AK67" s="32"/>
      <c r="AL67" s="27"/>
      <c r="AM67" s="27"/>
      <c r="AN67" s="27"/>
      <c r="AO67" s="27"/>
      <c r="AP67" s="32"/>
      <c r="AQ67" s="27"/>
      <c r="AR67" s="27"/>
      <c r="AS67" s="27"/>
    </row>
    <row r="68" spans="2:45" x14ac:dyDescent="0.3">
      <c r="B68" s="60" t="s">
        <v>52</v>
      </c>
      <c r="C68" s="62">
        <f>C70</f>
        <v>52535</v>
      </c>
      <c r="D68" s="62">
        <f t="shared" ref="D68:AQ68" si="48">D70</f>
        <v>65295</v>
      </c>
      <c r="E68" s="62">
        <f t="shared" si="48"/>
        <v>58078</v>
      </c>
      <c r="F68" s="62">
        <f t="shared" si="48"/>
        <v>53699</v>
      </c>
      <c r="G68" s="63">
        <f t="shared" si="48"/>
        <v>229607</v>
      </c>
      <c r="H68" s="62">
        <f t="shared" si="48"/>
        <v>31103</v>
      </c>
      <c r="I68" s="62">
        <f t="shared" si="48"/>
        <v>32560</v>
      </c>
      <c r="J68" s="62">
        <f t="shared" si="48"/>
        <v>18520</v>
      </c>
      <c r="K68" s="62">
        <f t="shared" si="48"/>
        <v>22295</v>
      </c>
      <c r="L68" s="63">
        <f t="shared" si="48"/>
        <v>104478</v>
      </c>
      <c r="M68" s="62">
        <f t="shared" si="48"/>
        <v>20176</v>
      </c>
      <c r="N68" s="62">
        <f t="shared" si="48"/>
        <v>19488</v>
      </c>
      <c r="O68" s="62">
        <f t="shared" si="48"/>
        <v>22634</v>
      </c>
      <c r="P68" s="62">
        <f t="shared" si="48"/>
        <v>23167</v>
      </c>
      <c r="Q68" s="63">
        <f t="shared" si="48"/>
        <v>85465</v>
      </c>
      <c r="R68" s="62">
        <f t="shared" si="48"/>
        <v>42099.105579999996</v>
      </c>
      <c r="S68" s="62">
        <f t="shared" si="48"/>
        <v>65317.334139999992</v>
      </c>
      <c r="T68" s="62">
        <f t="shared" si="48"/>
        <v>146791.38031500002</v>
      </c>
      <c r="U68" s="62">
        <f t="shared" si="48"/>
        <v>117476.12188000005</v>
      </c>
      <c r="V68" s="63">
        <f t="shared" si="48"/>
        <v>371683.94191500003</v>
      </c>
      <c r="W68" s="62">
        <f t="shared" si="48"/>
        <v>118220.99378999998</v>
      </c>
      <c r="X68" s="62">
        <f t="shared" si="48"/>
        <v>218263</v>
      </c>
      <c r="Y68" s="62">
        <f t="shared" si="48"/>
        <v>186200.03061999992</v>
      </c>
      <c r="Z68" s="62">
        <f t="shared" si="48"/>
        <v>125537.69913999998</v>
      </c>
      <c r="AA68" s="63">
        <f t="shared" si="48"/>
        <v>648221.72354999988</v>
      </c>
      <c r="AB68" s="62">
        <f t="shared" si="48"/>
        <v>160662.27324999994</v>
      </c>
      <c r="AC68" s="62">
        <f t="shared" si="48"/>
        <v>257260.06750000009</v>
      </c>
      <c r="AD68" s="62">
        <f t="shared" si="48"/>
        <v>183374.12659499995</v>
      </c>
      <c r="AE68" s="62">
        <f t="shared" si="48"/>
        <v>188376.61412999997</v>
      </c>
      <c r="AF68" s="63">
        <f t="shared" si="48"/>
        <v>789673.08147500001</v>
      </c>
      <c r="AG68" s="62">
        <f t="shared" si="48"/>
        <v>193893.92634000003</v>
      </c>
      <c r="AH68" s="62">
        <f t="shared" si="48"/>
        <v>187878.46459999992</v>
      </c>
      <c r="AI68" s="62">
        <f t="shared" si="48"/>
        <v>163176.00314000004</v>
      </c>
      <c r="AJ68" s="62">
        <f t="shared" si="48"/>
        <v>115271.81038499998</v>
      </c>
      <c r="AK68" s="63">
        <f t="shared" si="48"/>
        <v>660220.20446499996</v>
      </c>
      <c r="AL68" s="62">
        <f t="shared" si="48"/>
        <v>144237.52650999994</v>
      </c>
      <c r="AM68" s="62">
        <f t="shared" si="48"/>
        <v>205364.99400499999</v>
      </c>
      <c r="AN68" s="62">
        <f t="shared" si="48"/>
        <v>167863.93594</v>
      </c>
      <c r="AO68" s="62">
        <f t="shared" si="48"/>
        <v>292695.33131000004</v>
      </c>
      <c r="AP68" s="63">
        <f t="shared" si="48"/>
        <v>810161.78776500002</v>
      </c>
      <c r="AQ68" s="62">
        <f t="shared" si="48"/>
        <v>338442.57209499995</v>
      </c>
      <c r="AR68" s="62">
        <f>AR70</f>
        <v>321831.99910000002</v>
      </c>
      <c r="AS68" s="62">
        <f>AS70</f>
        <v>186341.46969000003</v>
      </c>
    </row>
    <row r="69" spans="2:45" outlineLevel="1" x14ac:dyDescent="0.3">
      <c r="B69" s="20" t="s">
        <v>81</v>
      </c>
      <c r="C69" s="28">
        <f>C34-C52</f>
        <v>62316</v>
      </c>
      <c r="D69" s="28">
        <f t="shared" ref="D69:AQ69" si="49">D34-D52</f>
        <v>85667</v>
      </c>
      <c r="E69" s="28">
        <f t="shared" si="49"/>
        <v>88152</v>
      </c>
      <c r="F69" s="28">
        <f t="shared" si="49"/>
        <v>78492</v>
      </c>
      <c r="G69" s="35">
        <f t="shared" si="49"/>
        <v>314627</v>
      </c>
      <c r="H69" s="28">
        <f t="shared" si="49"/>
        <v>31654</v>
      </c>
      <c r="I69" s="28">
        <f t="shared" si="49"/>
        <v>33094</v>
      </c>
      <c r="J69" s="28">
        <f t="shared" si="49"/>
        <v>20191</v>
      </c>
      <c r="K69" s="28">
        <f t="shared" si="49"/>
        <v>23494</v>
      </c>
      <c r="L69" s="35">
        <f t="shared" si="49"/>
        <v>108433</v>
      </c>
      <c r="M69" s="28">
        <f t="shared" si="49"/>
        <v>21923</v>
      </c>
      <c r="N69" s="28">
        <f t="shared" si="49"/>
        <v>19473</v>
      </c>
      <c r="O69" s="28">
        <f t="shared" si="49"/>
        <v>24466</v>
      </c>
      <c r="P69" s="28">
        <f t="shared" si="49"/>
        <v>25328</v>
      </c>
      <c r="Q69" s="35">
        <f t="shared" si="49"/>
        <v>91190</v>
      </c>
      <c r="R69" s="28">
        <f t="shared" si="49"/>
        <v>42284.555209999999</v>
      </c>
      <c r="S69" s="28">
        <f t="shared" si="49"/>
        <v>74932.890180000002</v>
      </c>
      <c r="T69" s="28">
        <f t="shared" si="49"/>
        <v>165707.12320999999</v>
      </c>
      <c r="U69" s="28">
        <f t="shared" si="49"/>
        <v>126375.42929</v>
      </c>
      <c r="V69" s="35">
        <f t="shared" si="49"/>
        <v>409299.99789</v>
      </c>
      <c r="W69" s="28">
        <f t="shared" si="49"/>
        <v>126593.58917999998</v>
      </c>
      <c r="X69" s="28">
        <f t="shared" si="49"/>
        <v>226029.02731151896</v>
      </c>
      <c r="Y69" s="28">
        <f t="shared" si="49"/>
        <v>191926.90289999996</v>
      </c>
      <c r="Z69" s="28">
        <f t="shared" si="49"/>
        <v>129017.41211000002</v>
      </c>
      <c r="AA69" s="35">
        <f t="shared" si="49"/>
        <v>673566.93150151893</v>
      </c>
      <c r="AB69" s="28">
        <f t="shared" si="49"/>
        <v>161905.62350999995</v>
      </c>
      <c r="AC69" s="28">
        <f t="shared" si="49"/>
        <v>258616.45966000008</v>
      </c>
      <c r="AD69" s="28">
        <f t="shared" si="49"/>
        <v>186048.25808999996</v>
      </c>
      <c r="AE69" s="28">
        <f t="shared" si="49"/>
        <v>190796.84365</v>
      </c>
      <c r="AF69" s="35">
        <f t="shared" si="49"/>
        <v>797367.18490999995</v>
      </c>
      <c r="AG69" s="28">
        <f t="shared" si="49"/>
        <v>196369.26800000004</v>
      </c>
      <c r="AH69" s="28">
        <f t="shared" si="49"/>
        <v>190600.86759999991</v>
      </c>
      <c r="AI69" s="28">
        <f t="shared" si="49"/>
        <v>166732.70714000004</v>
      </c>
      <c r="AJ69" s="28">
        <f t="shared" si="49"/>
        <v>117334.29741999999</v>
      </c>
      <c r="AK69" s="35">
        <f t="shared" si="49"/>
        <v>671037.14015999995</v>
      </c>
      <c r="AL69" s="28">
        <f t="shared" si="49"/>
        <v>144533.56385999994</v>
      </c>
      <c r="AM69" s="28">
        <f t="shared" si="49"/>
        <v>205668.14435000002</v>
      </c>
      <c r="AN69" s="28">
        <f t="shared" si="49"/>
        <v>167917.63944</v>
      </c>
      <c r="AO69" s="28">
        <f t="shared" si="49"/>
        <v>292695.33131000004</v>
      </c>
      <c r="AP69" s="35">
        <f t="shared" si="49"/>
        <v>810814.67896000005</v>
      </c>
      <c r="AQ69" s="28">
        <f t="shared" si="49"/>
        <v>338754.52633999998</v>
      </c>
      <c r="AR69" s="28">
        <f>AR34-AR52</f>
        <v>321587.03798999998</v>
      </c>
      <c r="AS69" s="28">
        <f>AS34-AS52</f>
        <v>186341.46969000003</v>
      </c>
    </row>
    <row r="70" spans="2:45" outlineLevel="1" x14ac:dyDescent="0.3">
      <c r="B70" s="20" t="s">
        <v>82</v>
      </c>
      <c r="C70" s="28">
        <f>C35-C53</f>
        <v>52535</v>
      </c>
      <c r="D70" s="28">
        <f t="shared" ref="D70:AQ70" si="50">D35-D53</f>
        <v>65295</v>
      </c>
      <c r="E70" s="28">
        <f t="shared" si="50"/>
        <v>58078</v>
      </c>
      <c r="F70" s="28">
        <f t="shared" si="50"/>
        <v>53699</v>
      </c>
      <c r="G70" s="35">
        <f t="shared" si="50"/>
        <v>229607</v>
      </c>
      <c r="H70" s="28">
        <f t="shared" si="50"/>
        <v>31103</v>
      </c>
      <c r="I70" s="28">
        <f t="shared" si="50"/>
        <v>32560</v>
      </c>
      <c r="J70" s="28">
        <f t="shared" si="50"/>
        <v>18520</v>
      </c>
      <c r="K70" s="28">
        <f t="shared" si="50"/>
        <v>22295</v>
      </c>
      <c r="L70" s="35">
        <f t="shared" si="50"/>
        <v>104478</v>
      </c>
      <c r="M70" s="28">
        <f t="shared" si="50"/>
        <v>20176</v>
      </c>
      <c r="N70" s="28">
        <f t="shared" si="50"/>
        <v>19488</v>
      </c>
      <c r="O70" s="28">
        <f t="shared" si="50"/>
        <v>22634</v>
      </c>
      <c r="P70" s="28">
        <f t="shared" si="50"/>
        <v>23167</v>
      </c>
      <c r="Q70" s="35">
        <f t="shared" si="50"/>
        <v>85465</v>
      </c>
      <c r="R70" s="28">
        <f t="shared" si="50"/>
        <v>42099.105579999996</v>
      </c>
      <c r="S70" s="28">
        <f t="shared" si="50"/>
        <v>65317.334139999992</v>
      </c>
      <c r="T70" s="28">
        <f t="shared" si="50"/>
        <v>146791.38031500002</v>
      </c>
      <c r="U70" s="28">
        <f t="shared" si="50"/>
        <v>117476.12188000005</v>
      </c>
      <c r="V70" s="35">
        <f t="shared" si="50"/>
        <v>371683.94191500003</v>
      </c>
      <c r="W70" s="28">
        <f t="shared" si="50"/>
        <v>118220.99378999998</v>
      </c>
      <c r="X70" s="28">
        <f t="shared" si="50"/>
        <v>218263</v>
      </c>
      <c r="Y70" s="28">
        <f t="shared" si="50"/>
        <v>186200.03061999992</v>
      </c>
      <c r="Z70" s="28">
        <f t="shared" si="50"/>
        <v>125537.69913999998</v>
      </c>
      <c r="AA70" s="35">
        <f t="shared" si="50"/>
        <v>648221.72354999988</v>
      </c>
      <c r="AB70" s="28">
        <f t="shared" si="50"/>
        <v>160662.27324999994</v>
      </c>
      <c r="AC70" s="28">
        <f t="shared" si="50"/>
        <v>257260.06750000009</v>
      </c>
      <c r="AD70" s="28">
        <f t="shared" si="50"/>
        <v>183374.12659499995</v>
      </c>
      <c r="AE70" s="28">
        <f t="shared" si="50"/>
        <v>188376.61412999997</v>
      </c>
      <c r="AF70" s="35">
        <f t="shared" si="50"/>
        <v>789673.08147500001</v>
      </c>
      <c r="AG70" s="28">
        <f t="shared" si="50"/>
        <v>193893.92634000003</v>
      </c>
      <c r="AH70" s="28">
        <f t="shared" si="50"/>
        <v>187878.46459999992</v>
      </c>
      <c r="AI70" s="28">
        <f t="shared" si="50"/>
        <v>163176.00314000004</v>
      </c>
      <c r="AJ70" s="28">
        <f t="shared" si="50"/>
        <v>115271.81038499998</v>
      </c>
      <c r="AK70" s="35">
        <f t="shared" si="50"/>
        <v>660220.20446499996</v>
      </c>
      <c r="AL70" s="28">
        <f t="shared" si="50"/>
        <v>144237.52650999994</v>
      </c>
      <c r="AM70" s="28">
        <f t="shared" si="50"/>
        <v>205364.99400499999</v>
      </c>
      <c r="AN70" s="28">
        <f t="shared" si="50"/>
        <v>167863.93594</v>
      </c>
      <c r="AO70" s="28">
        <f t="shared" si="50"/>
        <v>292695.33131000004</v>
      </c>
      <c r="AP70" s="35">
        <f t="shared" si="50"/>
        <v>810161.78776500002</v>
      </c>
      <c r="AQ70" s="28">
        <f t="shared" si="50"/>
        <v>338442.57209499995</v>
      </c>
      <c r="AR70" s="28">
        <f>AR35-AR53</f>
        <v>321831.99910000002</v>
      </c>
      <c r="AS70" s="28">
        <f>AS35-AS53</f>
        <v>186341.46969000003</v>
      </c>
    </row>
    <row r="71" spans="2:45" x14ac:dyDescent="0.3">
      <c r="C71" s="28"/>
      <c r="D71" s="28"/>
      <c r="E71" s="28"/>
      <c r="F71" s="73"/>
      <c r="G71" s="35"/>
      <c r="H71" s="28"/>
      <c r="I71" s="28"/>
      <c r="J71" s="28"/>
      <c r="K71" s="73"/>
      <c r="L71" s="35"/>
      <c r="M71" s="28"/>
      <c r="N71" s="28"/>
      <c r="O71" s="28"/>
      <c r="P71" s="73"/>
      <c r="Q71" s="35"/>
      <c r="R71" s="28"/>
      <c r="S71" s="28"/>
      <c r="T71" s="28"/>
      <c r="U71" s="73"/>
      <c r="V71" s="35"/>
      <c r="W71" s="28"/>
      <c r="X71" s="28"/>
      <c r="Y71" s="28"/>
      <c r="Z71" s="73"/>
      <c r="AA71" s="35"/>
      <c r="AB71" s="28"/>
      <c r="AC71" s="28"/>
      <c r="AD71" s="28"/>
      <c r="AE71" s="73"/>
      <c r="AF71" s="35"/>
      <c r="AG71" s="28"/>
      <c r="AH71" s="28"/>
      <c r="AI71" s="28"/>
      <c r="AJ71" s="73"/>
      <c r="AK71" s="35"/>
      <c r="AL71" s="28"/>
      <c r="AM71" s="28"/>
      <c r="AN71" s="28"/>
      <c r="AO71" s="73"/>
      <c r="AP71" s="35"/>
      <c r="AQ71" s="28"/>
      <c r="AR71" s="28"/>
      <c r="AS71" s="28"/>
    </row>
    <row r="72" spans="2:45" x14ac:dyDescent="0.3">
      <c r="B72" s="60" t="s">
        <v>73</v>
      </c>
      <c r="C72" s="62">
        <f t="shared" ref="C72:AQ72" si="51">SUM(C73:C74)</f>
        <v>33004</v>
      </c>
      <c r="D72" s="62">
        <f t="shared" si="51"/>
        <v>21702</v>
      </c>
      <c r="E72" s="62">
        <f t="shared" si="51"/>
        <v>39297</v>
      </c>
      <c r="F72" s="62">
        <f t="shared" si="51"/>
        <v>50775</v>
      </c>
      <c r="G72" s="63">
        <f t="shared" si="51"/>
        <v>144778</v>
      </c>
      <c r="H72" s="62">
        <f t="shared" si="51"/>
        <v>47856</v>
      </c>
      <c r="I72" s="62">
        <f t="shared" si="51"/>
        <v>44971</v>
      </c>
      <c r="J72" s="62">
        <f t="shared" si="51"/>
        <v>34393</v>
      </c>
      <c r="K72" s="62">
        <f t="shared" si="51"/>
        <v>52383</v>
      </c>
      <c r="L72" s="63">
        <f t="shared" si="51"/>
        <v>179603</v>
      </c>
      <c r="M72" s="62">
        <f t="shared" si="51"/>
        <v>85585</v>
      </c>
      <c r="N72" s="62">
        <f t="shared" si="51"/>
        <v>245342</v>
      </c>
      <c r="O72" s="62">
        <f t="shared" si="51"/>
        <v>15688</v>
      </c>
      <c r="P72" s="62">
        <f t="shared" si="51"/>
        <v>126105</v>
      </c>
      <c r="Q72" s="63">
        <f t="shared" si="51"/>
        <v>472720</v>
      </c>
      <c r="R72" s="62">
        <f t="shared" si="51"/>
        <v>23395.455080000007</v>
      </c>
      <c r="S72" s="62">
        <f t="shared" si="51"/>
        <v>11235.441070000001</v>
      </c>
      <c r="T72" s="62">
        <f t="shared" si="51"/>
        <v>131183.54410000006</v>
      </c>
      <c r="U72" s="62">
        <f t="shared" si="51"/>
        <v>172146.21587000001</v>
      </c>
      <c r="V72" s="63">
        <f t="shared" si="51"/>
        <v>337960.65612000006</v>
      </c>
      <c r="W72" s="62">
        <f t="shared" si="51"/>
        <v>125946.17172999996</v>
      </c>
      <c r="X72" s="62">
        <f t="shared" si="51"/>
        <v>165393</v>
      </c>
      <c r="Y72" s="62">
        <f t="shared" si="51"/>
        <v>156824.04395000014</v>
      </c>
      <c r="Z72" s="62">
        <f t="shared" si="51"/>
        <v>215071.89851000009</v>
      </c>
      <c r="AA72" s="63">
        <f t="shared" si="51"/>
        <v>663235.11419000011</v>
      </c>
      <c r="AB72" s="62">
        <f t="shared" si="51"/>
        <v>240758.66697000025</v>
      </c>
      <c r="AC72" s="62">
        <f t="shared" si="51"/>
        <v>50964.284069999994</v>
      </c>
      <c r="AD72" s="62">
        <f t="shared" si="51"/>
        <v>177085.4106</v>
      </c>
      <c r="AE72" s="62">
        <f t="shared" si="51"/>
        <v>86074.985510000231</v>
      </c>
      <c r="AF72" s="63">
        <f t="shared" si="51"/>
        <v>554883.34715000051</v>
      </c>
      <c r="AG72" s="62">
        <f t="shared" si="51"/>
        <v>132553.07572000011</v>
      </c>
      <c r="AH72" s="62">
        <f t="shared" si="51"/>
        <v>162608.44641400041</v>
      </c>
      <c r="AI72" s="62">
        <f t="shared" si="51"/>
        <v>245168.93393999949</v>
      </c>
      <c r="AJ72" s="62">
        <f t="shared" si="51"/>
        <v>281734.85226999986</v>
      </c>
      <c r="AK72" s="63">
        <f t="shared" si="51"/>
        <v>822065.30834399979</v>
      </c>
      <c r="AL72" s="62">
        <f t="shared" si="51"/>
        <v>227841.94373000023</v>
      </c>
      <c r="AM72" s="62">
        <f t="shared" si="51"/>
        <v>286500.66448000015</v>
      </c>
      <c r="AN72" s="62">
        <f t="shared" si="51"/>
        <v>837460.61479999986</v>
      </c>
      <c r="AO72" s="62">
        <f t="shared" si="51"/>
        <v>227984.22321999993</v>
      </c>
      <c r="AP72" s="63">
        <f t="shared" si="51"/>
        <v>1579787.4462300001</v>
      </c>
      <c r="AQ72" s="62">
        <f t="shared" si="51"/>
        <v>212681.5476570914</v>
      </c>
      <c r="AR72" s="62">
        <f>SUM(AR73:AR74)</f>
        <v>871104.54935962998</v>
      </c>
      <c r="AS72" s="62">
        <f>SUM(AS73:AS74)</f>
        <v>885629.85294733115</v>
      </c>
    </row>
    <row r="73" spans="2:45" outlineLevel="1" x14ac:dyDescent="0.3">
      <c r="B73" s="20" t="s">
        <v>83</v>
      </c>
      <c r="C73" s="28">
        <f>C38-C56</f>
        <v>13720</v>
      </c>
      <c r="D73" s="28">
        <f t="shared" ref="D73:AQ73" si="52">D38-D56</f>
        <v>10005</v>
      </c>
      <c r="E73" s="28">
        <f t="shared" si="52"/>
        <v>12165</v>
      </c>
      <c r="F73" s="28">
        <f t="shared" si="52"/>
        <v>11889</v>
      </c>
      <c r="G73" s="35">
        <f t="shared" si="52"/>
        <v>47779</v>
      </c>
      <c r="H73" s="28">
        <f t="shared" si="52"/>
        <v>9013</v>
      </c>
      <c r="I73" s="28">
        <f t="shared" si="52"/>
        <v>19048</v>
      </c>
      <c r="J73" s="28">
        <f t="shared" si="52"/>
        <v>19906</v>
      </c>
      <c r="K73" s="28">
        <f t="shared" si="52"/>
        <v>17981</v>
      </c>
      <c r="L73" s="35">
        <f t="shared" si="52"/>
        <v>65948</v>
      </c>
      <c r="M73" s="28">
        <f t="shared" si="52"/>
        <v>30304</v>
      </c>
      <c r="N73" s="28">
        <f t="shared" si="52"/>
        <v>40195</v>
      </c>
      <c r="O73" s="28">
        <f t="shared" si="52"/>
        <v>4424</v>
      </c>
      <c r="P73" s="28">
        <f t="shared" si="52"/>
        <v>41626</v>
      </c>
      <c r="Q73" s="35">
        <f t="shared" si="52"/>
        <v>116549</v>
      </c>
      <c r="R73" s="28">
        <f t="shared" si="52"/>
        <v>1581.9788399999979</v>
      </c>
      <c r="S73" s="28">
        <f t="shared" si="52"/>
        <v>2071.2352200000005</v>
      </c>
      <c r="T73" s="28">
        <f t="shared" si="52"/>
        <v>8966.5669000000053</v>
      </c>
      <c r="U73" s="28">
        <f t="shared" si="52"/>
        <v>22572.078749999855</v>
      </c>
      <c r="V73" s="35">
        <f t="shared" si="52"/>
        <v>35191.859709999859</v>
      </c>
      <c r="W73" s="28">
        <f t="shared" si="52"/>
        <v>28682.269209999995</v>
      </c>
      <c r="X73" s="28">
        <f t="shared" si="52"/>
        <v>22185</v>
      </c>
      <c r="Y73" s="28">
        <f t="shared" si="52"/>
        <v>28603.813310000012</v>
      </c>
      <c r="Z73" s="28">
        <f t="shared" si="52"/>
        <v>36411.427879999981</v>
      </c>
      <c r="AA73" s="35">
        <f t="shared" si="52"/>
        <v>115882.51039999997</v>
      </c>
      <c r="AB73" s="28">
        <f t="shared" si="52"/>
        <v>36901.564489999961</v>
      </c>
      <c r="AC73" s="28">
        <f t="shared" si="52"/>
        <v>27454.372829999997</v>
      </c>
      <c r="AD73" s="28">
        <f t="shared" si="52"/>
        <v>30093.109709999961</v>
      </c>
      <c r="AE73" s="28">
        <f t="shared" si="52"/>
        <v>15055.997150000003</v>
      </c>
      <c r="AF73" s="35">
        <f t="shared" si="52"/>
        <v>109505.04417999992</v>
      </c>
      <c r="AG73" s="28">
        <f t="shared" si="52"/>
        <v>36604.179149999996</v>
      </c>
      <c r="AH73" s="28">
        <f t="shared" si="52"/>
        <v>20472.376550000001</v>
      </c>
      <c r="AI73" s="28">
        <f t="shared" si="52"/>
        <v>47530.963380000008</v>
      </c>
      <c r="AJ73" s="28">
        <f t="shared" si="52"/>
        <v>59601.634080000011</v>
      </c>
      <c r="AK73" s="35">
        <f t="shared" si="52"/>
        <v>164209.15316000002</v>
      </c>
      <c r="AL73" s="28">
        <f t="shared" si="52"/>
        <v>47798.086049999998</v>
      </c>
      <c r="AM73" s="28">
        <f t="shared" si="52"/>
        <v>144476.23486999996</v>
      </c>
      <c r="AN73" s="28">
        <f t="shared" si="52"/>
        <v>35266.12487</v>
      </c>
      <c r="AO73" s="28">
        <f t="shared" si="52"/>
        <v>39307.208930000001</v>
      </c>
      <c r="AP73" s="35">
        <f t="shared" si="52"/>
        <v>266847.65471999993</v>
      </c>
      <c r="AQ73" s="28">
        <f t="shared" si="52"/>
        <v>39249.139639999994</v>
      </c>
      <c r="AR73" s="28">
        <f>AR38-AR56</f>
        <v>31953.028629999997</v>
      </c>
      <c r="AS73" s="28">
        <f>AS38-AS56</f>
        <v>26866.869820000004</v>
      </c>
    </row>
    <row r="74" spans="2:45" outlineLevel="1" x14ac:dyDescent="0.3">
      <c r="B74" s="20" t="s">
        <v>84</v>
      </c>
      <c r="C74" s="28">
        <f>C39</f>
        <v>19284</v>
      </c>
      <c r="D74" s="28">
        <f t="shared" ref="D74:AQ74" si="53">D39</f>
        <v>11697</v>
      </c>
      <c r="E74" s="28">
        <f t="shared" si="53"/>
        <v>27132</v>
      </c>
      <c r="F74" s="28">
        <f t="shared" si="53"/>
        <v>38886</v>
      </c>
      <c r="G74" s="35">
        <f t="shared" si="53"/>
        <v>96999</v>
      </c>
      <c r="H74" s="28">
        <f t="shared" si="53"/>
        <v>38843</v>
      </c>
      <c r="I74" s="28">
        <f t="shared" si="53"/>
        <v>25923</v>
      </c>
      <c r="J74" s="28">
        <f t="shared" si="53"/>
        <v>14487</v>
      </c>
      <c r="K74" s="28">
        <f t="shared" si="53"/>
        <v>34402</v>
      </c>
      <c r="L74" s="35">
        <f t="shared" si="53"/>
        <v>113655</v>
      </c>
      <c r="M74" s="28">
        <f t="shared" si="53"/>
        <v>55281</v>
      </c>
      <c r="N74" s="28">
        <f t="shared" si="53"/>
        <v>205147</v>
      </c>
      <c r="O74" s="28">
        <f t="shared" si="53"/>
        <v>11264</v>
      </c>
      <c r="P74" s="28">
        <f t="shared" si="53"/>
        <v>84479</v>
      </c>
      <c r="Q74" s="35">
        <f t="shared" si="53"/>
        <v>356171</v>
      </c>
      <c r="R74" s="28">
        <f t="shared" si="53"/>
        <v>21813.476240000007</v>
      </c>
      <c r="S74" s="28">
        <f t="shared" si="53"/>
        <v>9164.2058500000003</v>
      </c>
      <c r="T74" s="28">
        <f t="shared" si="53"/>
        <v>122216.97720000007</v>
      </c>
      <c r="U74" s="28">
        <f t="shared" si="53"/>
        <v>149574.13712000014</v>
      </c>
      <c r="V74" s="35">
        <f t="shared" si="53"/>
        <v>302768.79641000018</v>
      </c>
      <c r="W74" s="28">
        <f t="shared" si="53"/>
        <v>97263.90251999996</v>
      </c>
      <c r="X74" s="28">
        <f t="shared" si="53"/>
        <v>143208</v>
      </c>
      <c r="Y74" s="28">
        <f t="shared" si="53"/>
        <v>128220.23064000014</v>
      </c>
      <c r="Z74" s="28">
        <f t="shared" si="53"/>
        <v>178660.47063000011</v>
      </c>
      <c r="AA74" s="35">
        <f t="shared" si="53"/>
        <v>547352.6037900002</v>
      </c>
      <c r="AB74" s="28">
        <f t="shared" si="53"/>
        <v>203857.10248000029</v>
      </c>
      <c r="AC74" s="28">
        <f t="shared" si="53"/>
        <v>23509.911239999994</v>
      </c>
      <c r="AD74" s="28">
        <f t="shared" si="53"/>
        <v>146992.30089000004</v>
      </c>
      <c r="AE74" s="28">
        <f t="shared" si="53"/>
        <v>71018.988360000236</v>
      </c>
      <c r="AF74" s="35">
        <f t="shared" si="53"/>
        <v>445378.3029700006</v>
      </c>
      <c r="AG74" s="28">
        <f t="shared" si="53"/>
        <v>95948.896570000114</v>
      </c>
      <c r="AH74" s="28">
        <f t="shared" si="53"/>
        <v>142136.0698640004</v>
      </c>
      <c r="AI74" s="28">
        <f t="shared" si="53"/>
        <v>197637.97055999949</v>
      </c>
      <c r="AJ74" s="28">
        <f t="shared" si="53"/>
        <v>222133.21818999984</v>
      </c>
      <c r="AK74" s="35">
        <f t="shared" si="53"/>
        <v>657856.1551839998</v>
      </c>
      <c r="AL74" s="28">
        <f t="shared" si="53"/>
        <v>180043.85768000022</v>
      </c>
      <c r="AM74" s="28">
        <f t="shared" si="53"/>
        <v>142024.42961000022</v>
      </c>
      <c r="AN74" s="28">
        <f t="shared" si="53"/>
        <v>802194.48992999981</v>
      </c>
      <c r="AO74" s="28">
        <f t="shared" si="53"/>
        <v>188677.01428999993</v>
      </c>
      <c r="AP74" s="35">
        <f t="shared" si="53"/>
        <v>1312939.7915100001</v>
      </c>
      <c r="AQ74" s="28">
        <f t="shared" si="53"/>
        <v>173432.40801709139</v>
      </c>
      <c r="AR74" s="28">
        <f>AR39</f>
        <v>839151.52072963002</v>
      </c>
      <c r="AS74" s="28">
        <f>AS39</f>
        <v>858762.98312733113</v>
      </c>
    </row>
    <row r="75" spans="2:45" x14ac:dyDescent="0.3">
      <c r="C75" s="23"/>
      <c r="D75" s="23"/>
      <c r="E75" s="23"/>
      <c r="F75" s="23"/>
      <c r="G75" s="38"/>
      <c r="H75" s="23"/>
      <c r="I75" s="23"/>
      <c r="J75" s="23"/>
      <c r="K75" s="23"/>
      <c r="L75" s="38"/>
      <c r="M75" s="23"/>
      <c r="N75" s="23"/>
      <c r="O75" s="23"/>
      <c r="P75" s="23"/>
      <c r="Q75" s="38"/>
      <c r="R75" s="23"/>
      <c r="S75" s="23"/>
      <c r="T75" s="23"/>
      <c r="U75" s="23"/>
      <c r="V75" s="38"/>
      <c r="W75" s="23"/>
      <c r="X75" s="23"/>
      <c r="Y75" s="23"/>
      <c r="Z75" s="23"/>
      <c r="AA75" s="38"/>
      <c r="AB75" s="23"/>
      <c r="AC75" s="23"/>
      <c r="AD75" s="23"/>
      <c r="AE75" s="23"/>
      <c r="AF75" s="38"/>
      <c r="AG75" s="23"/>
      <c r="AH75" s="23"/>
      <c r="AI75" s="23"/>
      <c r="AJ75" s="23"/>
      <c r="AK75" s="38"/>
      <c r="AL75" s="23"/>
      <c r="AM75" s="23"/>
      <c r="AN75" s="23"/>
      <c r="AO75" s="23"/>
      <c r="AP75" s="38"/>
      <c r="AQ75" s="23"/>
      <c r="AR75" s="23"/>
      <c r="AS75" s="23"/>
    </row>
    <row r="76" spans="2:45" x14ac:dyDescent="0.3">
      <c r="B76" s="60" t="s">
        <v>98</v>
      </c>
      <c r="C76" s="62">
        <f t="shared" ref="C76:AF76" si="54">SUM(C77:C83)</f>
        <v>95320</v>
      </c>
      <c r="D76" s="62">
        <f t="shared" si="54"/>
        <v>107368</v>
      </c>
      <c r="E76" s="62">
        <f t="shared" si="54"/>
        <v>127450</v>
      </c>
      <c r="F76" s="62">
        <f t="shared" si="54"/>
        <v>129267</v>
      </c>
      <c r="G76" s="63">
        <f t="shared" si="54"/>
        <v>459405</v>
      </c>
      <c r="H76" s="62">
        <f t="shared" si="54"/>
        <v>79510</v>
      </c>
      <c r="I76" s="62">
        <f t="shared" si="54"/>
        <v>78065</v>
      </c>
      <c r="J76" s="62">
        <f t="shared" si="54"/>
        <v>54584</v>
      </c>
      <c r="K76" s="62">
        <f t="shared" si="54"/>
        <v>75877</v>
      </c>
      <c r="L76" s="63">
        <f t="shared" si="54"/>
        <v>288036</v>
      </c>
      <c r="M76" s="62">
        <f t="shared" si="54"/>
        <v>107509</v>
      </c>
      <c r="N76" s="62">
        <f t="shared" si="54"/>
        <v>264815</v>
      </c>
      <c r="O76" s="62">
        <f t="shared" si="54"/>
        <v>40154</v>
      </c>
      <c r="P76" s="62">
        <f t="shared" si="54"/>
        <v>151434</v>
      </c>
      <c r="Q76" s="63">
        <f t="shared" si="54"/>
        <v>563912</v>
      </c>
      <c r="R76" s="62">
        <f t="shared" si="54"/>
        <v>65679.560659999988</v>
      </c>
      <c r="S76" s="62">
        <f t="shared" si="54"/>
        <v>86168.319010000007</v>
      </c>
      <c r="T76" s="62">
        <f t="shared" si="54"/>
        <v>296890.79904000007</v>
      </c>
      <c r="U76" s="62">
        <f t="shared" si="54"/>
        <v>298521.32297000097</v>
      </c>
      <c r="V76" s="63">
        <f t="shared" si="54"/>
        <v>747260.00168000115</v>
      </c>
      <c r="W76" s="62">
        <f t="shared" si="54"/>
        <v>252539.7609099999</v>
      </c>
      <c r="X76" s="62">
        <f t="shared" si="54"/>
        <v>391421.98493151937</v>
      </c>
      <c r="Y76" s="62">
        <f t="shared" si="54"/>
        <v>348750.94684999983</v>
      </c>
      <c r="Z76" s="62">
        <f t="shared" si="54"/>
        <v>344089.31062</v>
      </c>
      <c r="AA76" s="63">
        <f t="shared" si="54"/>
        <v>1336802.003311519</v>
      </c>
      <c r="AB76" s="62">
        <f t="shared" si="54"/>
        <v>402664.29047999956</v>
      </c>
      <c r="AC76" s="62">
        <f t="shared" si="54"/>
        <v>309580.7437300001</v>
      </c>
      <c r="AD76" s="62">
        <f t="shared" si="54"/>
        <v>363133.66869000008</v>
      </c>
      <c r="AE76" s="62">
        <f t="shared" si="54"/>
        <v>276871.82916000026</v>
      </c>
      <c r="AF76" s="63">
        <f t="shared" si="54"/>
        <v>1352250.5320599999</v>
      </c>
      <c r="AG76" s="62">
        <f t="shared" ref="AG76:AS76" si="55">SUM(AG77:AG83)</f>
        <v>328922.34372000012</v>
      </c>
      <c r="AH76" s="62">
        <f t="shared" si="55"/>
        <v>353209.31401400029</v>
      </c>
      <c r="AI76" s="62">
        <f t="shared" si="55"/>
        <v>411901.6410799998</v>
      </c>
      <c r="AJ76" s="62">
        <f t="shared" si="55"/>
        <v>399069.14969000011</v>
      </c>
      <c r="AK76" s="63">
        <f t="shared" si="55"/>
        <v>1493102.4485040002</v>
      </c>
      <c r="AL76" s="62">
        <f t="shared" si="55"/>
        <v>372375.50759000028</v>
      </c>
      <c r="AM76" s="62">
        <f t="shared" si="55"/>
        <v>492168.80882999994</v>
      </c>
      <c r="AN76" s="62">
        <f t="shared" si="55"/>
        <v>1005378.25424</v>
      </c>
      <c r="AO76" s="62">
        <f t="shared" si="55"/>
        <v>520679.55452999985</v>
      </c>
      <c r="AP76" s="63">
        <f t="shared" si="55"/>
        <v>2390602.1251899996</v>
      </c>
      <c r="AQ76" s="62">
        <f t="shared" si="55"/>
        <v>551436.0739970915</v>
      </c>
      <c r="AR76" s="62">
        <f t="shared" si="55"/>
        <v>1192691.58734963</v>
      </c>
      <c r="AS76" s="62">
        <f t="shared" si="55"/>
        <v>1071971.3226373312</v>
      </c>
    </row>
    <row r="77" spans="2:45" outlineLevel="1" x14ac:dyDescent="0.3">
      <c r="B77" s="20" t="s">
        <v>93</v>
      </c>
      <c r="C77" s="28">
        <f t="shared" ref="C77:C83" si="56">C42-C59</f>
        <v>3584</v>
      </c>
      <c r="D77" s="29">
        <f t="shared" ref="D77:AQ83" si="57">D42-D59</f>
        <v>4761</v>
      </c>
      <c r="E77" s="29">
        <f t="shared" si="57"/>
        <v>2850</v>
      </c>
      <c r="F77" s="28">
        <f t="shared" si="57"/>
        <v>1703</v>
      </c>
      <c r="G77" s="35">
        <f t="shared" si="57"/>
        <v>12898</v>
      </c>
      <c r="H77" s="28">
        <f t="shared" si="57"/>
        <v>-3361</v>
      </c>
      <c r="I77" s="29">
        <f t="shared" si="57"/>
        <v>-675</v>
      </c>
      <c r="J77" s="29">
        <f t="shared" si="57"/>
        <v>-2816</v>
      </c>
      <c r="K77" s="28">
        <f t="shared" si="57"/>
        <v>-227</v>
      </c>
      <c r="L77" s="35">
        <f t="shared" si="57"/>
        <v>-7079</v>
      </c>
      <c r="M77" s="28">
        <f t="shared" si="57"/>
        <v>-2396</v>
      </c>
      <c r="N77" s="29">
        <f t="shared" si="57"/>
        <v>1697</v>
      </c>
      <c r="O77" s="29">
        <f t="shared" si="57"/>
        <v>3148</v>
      </c>
      <c r="P77" s="28">
        <f t="shared" si="57"/>
        <v>318</v>
      </c>
      <c r="Q77" s="35">
        <f t="shared" si="57"/>
        <v>2767</v>
      </c>
      <c r="R77" s="28">
        <f t="shared" si="57"/>
        <v>6348.7085199999992</v>
      </c>
      <c r="S77" s="29">
        <f t="shared" si="57"/>
        <v>4443.6148399999993</v>
      </c>
      <c r="T77" s="29">
        <f t="shared" si="57"/>
        <v>14623.088559999998</v>
      </c>
      <c r="U77" s="28">
        <f t="shared" si="57"/>
        <v>10258.572789999998</v>
      </c>
      <c r="V77" s="35">
        <f t="shared" si="57"/>
        <v>35673.984709999997</v>
      </c>
      <c r="W77" s="28">
        <f t="shared" si="57"/>
        <v>13583.33583</v>
      </c>
      <c r="X77" s="29">
        <f t="shared" si="57"/>
        <v>11273.40236</v>
      </c>
      <c r="Y77" s="29">
        <f t="shared" si="57"/>
        <v>4496.7991299999985</v>
      </c>
      <c r="Z77" s="28">
        <f t="shared" si="57"/>
        <v>2181.3191899999997</v>
      </c>
      <c r="AA77" s="35">
        <f t="shared" si="57"/>
        <v>31534.856510000001</v>
      </c>
      <c r="AB77" s="28">
        <f t="shared" si="57"/>
        <v>12</v>
      </c>
      <c r="AC77" s="29">
        <f t="shared" si="57"/>
        <v>30236.038530000005</v>
      </c>
      <c r="AD77" s="29">
        <f t="shared" si="57"/>
        <v>14567.560979999998</v>
      </c>
      <c r="AE77" s="28">
        <f t="shared" si="57"/>
        <v>21296.68806</v>
      </c>
      <c r="AF77" s="35">
        <f t="shared" si="57"/>
        <v>66112.28757</v>
      </c>
      <c r="AG77" s="28">
        <f t="shared" si="57"/>
        <v>28736.62703</v>
      </c>
      <c r="AH77" s="29">
        <f t="shared" si="57"/>
        <v>35356.819790000016</v>
      </c>
      <c r="AI77" s="29">
        <f t="shared" si="57"/>
        <v>96853.620289999788</v>
      </c>
      <c r="AJ77" s="28">
        <f t="shared" si="57"/>
        <v>41336.620129999988</v>
      </c>
      <c r="AK77" s="35">
        <f t="shared" si="57"/>
        <v>202283.68723999977</v>
      </c>
      <c r="AL77" s="28">
        <f t="shared" si="57"/>
        <v>55170.900130000002</v>
      </c>
      <c r="AM77" s="29">
        <f t="shared" si="57"/>
        <v>31352.385400000003</v>
      </c>
      <c r="AN77" s="29">
        <f t="shared" si="57"/>
        <v>25950.547470000005</v>
      </c>
      <c r="AO77" s="28">
        <f t="shared" si="57"/>
        <v>24137.04177</v>
      </c>
      <c r="AP77" s="35">
        <f t="shared" si="57"/>
        <v>136610.87477000002</v>
      </c>
      <c r="AQ77" s="28">
        <f t="shared" si="57"/>
        <v>41616.057690000009</v>
      </c>
      <c r="AR77" s="29">
        <f t="shared" ref="AR77:AS82" si="58">AR42-AR59</f>
        <v>28275.535830000001</v>
      </c>
      <c r="AS77" s="29">
        <f t="shared" si="58"/>
        <v>37224.106439999996</v>
      </c>
    </row>
    <row r="78" spans="2:45" outlineLevel="1" x14ac:dyDescent="0.3">
      <c r="B78" s="20" t="s">
        <v>94</v>
      </c>
      <c r="C78" s="28">
        <f t="shared" si="56"/>
        <v>3961</v>
      </c>
      <c r="D78" s="29">
        <f t="shared" ref="D78:R78" si="59">D43-D60</f>
        <v>8077</v>
      </c>
      <c r="E78" s="29">
        <f t="shared" si="59"/>
        <v>5666</v>
      </c>
      <c r="F78" s="28">
        <f t="shared" si="59"/>
        <v>10426</v>
      </c>
      <c r="G78" s="35">
        <f t="shared" si="59"/>
        <v>28130</v>
      </c>
      <c r="H78" s="28">
        <f t="shared" si="59"/>
        <v>8886</v>
      </c>
      <c r="I78" s="29">
        <f t="shared" si="59"/>
        <v>14503</v>
      </c>
      <c r="J78" s="29">
        <f t="shared" si="59"/>
        <v>7828</v>
      </c>
      <c r="K78" s="28">
        <f t="shared" si="59"/>
        <v>7398</v>
      </c>
      <c r="L78" s="35">
        <f t="shared" si="59"/>
        <v>38615</v>
      </c>
      <c r="M78" s="28">
        <f t="shared" si="59"/>
        <v>8790</v>
      </c>
      <c r="N78" s="29">
        <f t="shared" si="59"/>
        <v>203791</v>
      </c>
      <c r="O78" s="29">
        <f t="shared" si="59"/>
        <v>8935</v>
      </c>
      <c r="P78" s="28">
        <f t="shared" si="59"/>
        <v>48332</v>
      </c>
      <c r="Q78" s="35">
        <f t="shared" si="59"/>
        <v>269848</v>
      </c>
      <c r="R78" s="28">
        <f t="shared" si="59"/>
        <v>15625.499770000004</v>
      </c>
      <c r="S78" s="29">
        <f t="shared" si="57"/>
        <v>17676.759680000003</v>
      </c>
      <c r="T78" s="29">
        <f t="shared" si="57"/>
        <v>19964.80716</v>
      </c>
      <c r="U78" s="28">
        <f t="shared" si="57"/>
        <v>57600.434089999952</v>
      </c>
      <c r="V78" s="35">
        <f t="shared" si="57"/>
        <v>110867.50069999996</v>
      </c>
      <c r="W78" s="28">
        <f t="shared" si="57"/>
        <v>59916.245549999985</v>
      </c>
      <c r="X78" s="29">
        <f t="shared" si="57"/>
        <v>118989.02706000005</v>
      </c>
      <c r="Y78" s="29">
        <f t="shared" si="57"/>
        <v>67107.721009999994</v>
      </c>
      <c r="Z78" s="28">
        <f t="shared" si="57"/>
        <v>39868.909560000015</v>
      </c>
      <c r="AA78" s="35">
        <f t="shared" si="57"/>
        <v>285881.90318000008</v>
      </c>
      <c r="AB78" s="28">
        <f t="shared" si="57"/>
        <v>76921.008000000002</v>
      </c>
      <c r="AC78" s="29">
        <f t="shared" si="57"/>
        <v>125813.53595000005</v>
      </c>
      <c r="AD78" s="29">
        <f t="shared" si="57"/>
        <v>87501.132430000012</v>
      </c>
      <c r="AE78" s="28">
        <f t="shared" si="57"/>
        <v>37415.811140000005</v>
      </c>
      <c r="AF78" s="35">
        <f t="shared" si="57"/>
        <v>327651.48752000002</v>
      </c>
      <c r="AG78" s="28">
        <f t="shared" si="57"/>
        <v>69445.27072</v>
      </c>
      <c r="AH78" s="29">
        <f t="shared" si="57"/>
        <v>42916.723769999997</v>
      </c>
      <c r="AI78" s="29">
        <f t="shared" si="57"/>
        <v>72914.920249999981</v>
      </c>
      <c r="AJ78" s="28">
        <f t="shared" si="57"/>
        <v>42891.629119999998</v>
      </c>
      <c r="AK78" s="35">
        <f t="shared" si="57"/>
        <v>228168.54386000001</v>
      </c>
      <c r="AL78" s="28">
        <f t="shared" si="57"/>
        <v>49900.512139999992</v>
      </c>
      <c r="AM78" s="29">
        <f t="shared" si="57"/>
        <v>140357.24670000002</v>
      </c>
      <c r="AN78" s="29">
        <f t="shared" si="57"/>
        <v>568722.72859000007</v>
      </c>
      <c r="AO78" s="28">
        <f t="shared" si="57"/>
        <v>136598.64731000003</v>
      </c>
      <c r="AP78" s="35">
        <f t="shared" si="57"/>
        <v>895579.13474000013</v>
      </c>
      <c r="AQ78" s="28">
        <f t="shared" si="57"/>
        <v>119800.79373781133</v>
      </c>
      <c r="AR78" s="29">
        <f t="shared" si="58"/>
        <v>157576.92789869677</v>
      </c>
      <c r="AS78" s="29">
        <f t="shared" si="58"/>
        <v>86583.563160784819</v>
      </c>
    </row>
    <row r="79" spans="2:45" outlineLevel="1" x14ac:dyDescent="0.3">
      <c r="B79" s="20" t="s">
        <v>95</v>
      </c>
      <c r="C79" s="28">
        <f t="shared" si="56"/>
        <v>19066</v>
      </c>
      <c r="D79" s="29">
        <f t="shared" si="57"/>
        <v>20700</v>
      </c>
      <c r="E79" s="29">
        <f t="shared" si="57"/>
        <v>16943</v>
      </c>
      <c r="F79" s="28">
        <f t="shared" si="57"/>
        <v>11689</v>
      </c>
      <c r="G79" s="35">
        <f t="shared" si="57"/>
        <v>68398</v>
      </c>
      <c r="H79" s="28">
        <f t="shared" si="57"/>
        <v>17411</v>
      </c>
      <c r="I79" s="29">
        <f t="shared" si="57"/>
        <v>13952</v>
      </c>
      <c r="J79" s="29">
        <f t="shared" si="57"/>
        <v>6778</v>
      </c>
      <c r="K79" s="28">
        <f t="shared" si="57"/>
        <v>12296</v>
      </c>
      <c r="L79" s="35">
        <f t="shared" si="57"/>
        <v>50437</v>
      </c>
      <c r="M79" s="28">
        <f t="shared" si="57"/>
        <v>12630</v>
      </c>
      <c r="N79" s="29">
        <f t="shared" si="57"/>
        <v>9390</v>
      </c>
      <c r="O79" s="29">
        <f t="shared" si="57"/>
        <v>9791</v>
      </c>
      <c r="P79" s="28">
        <f t="shared" si="57"/>
        <v>7983</v>
      </c>
      <c r="Q79" s="35">
        <f t="shared" si="57"/>
        <v>39794</v>
      </c>
      <c r="R79" s="28">
        <f t="shared" si="57"/>
        <v>19401.650679999999</v>
      </c>
      <c r="S79" s="29">
        <f t="shared" si="57"/>
        <v>22215.545930000004</v>
      </c>
      <c r="T79" s="29">
        <f t="shared" si="57"/>
        <v>53785.514879999966</v>
      </c>
      <c r="U79" s="28">
        <f t="shared" si="57"/>
        <v>49290.31321</v>
      </c>
      <c r="V79" s="35">
        <f t="shared" si="57"/>
        <v>144693.02469999998</v>
      </c>
      <c r="W79" s="28">
        <f t="shared" si="57"/>
        <v>49946.391220000005</v>
      </c>
      <c r="X79" s="29">
        <f t="shared" si="57"/>
        <v>89036.328720000005</v>
      </c>
      <c r="Y79" s="29">
        <f t="shared" si="57"/>
        <v>125373.77837999999</v>
      </c>
      <c r="Z79" s="28">
        <f t="shared" si="57"/>
        <v>75760.525959999999</v>
      </c>
      <c r="AA79" s="35">
        <f t="shared" si="57"/>
        <v>340117.02428000001</v>
      </c>
      <c r="AB79" s="28">
        <f t="shared" si="57"/>
        <v>81362.464529999997</v>
      </c>
      <c r="AC79" s="29">
        <f t="shared" si="57"/>
        <v>81730.966230000005</v>
      </c>
      <c r="AD79" s="29">
        <f t="shared" si="57"/>
        <v>68645.562240000028</v>
      </c>
      <c r="AE79" s="28">
        <f t="shared" si="57"/>
        <v>115518.28233000002</v>
      </c>
      <c r="AF79" s="35">
        <f t="shared" si="57"/>
        <v>347257.27533000003</v>
      </c>
      <c r="AG79" s="28">
        <f t="shared" si="57"/>
        <v>130039.08994000014</v>
      </c>
      <c r="AH79" s="29">
        <f t="shared" si="57"/>
        <v>129513.20115000001</v>
      </c>
      <c r="AI79" s="29">
        <f t="shared" si="57"/>
        <v>119868.64211999993</v>
      </c>
      <c r="AJ79" s="28">
        <f t="shared" si="57"/>
        <v>152932.09132000007</v>
      </c>
      <c r="AK79" s="35">
        <f t="shared" si="57"/>
        <v>532353.02453000017</v>
      </c>
      <c r="AL79" s="28">
        <f t="shared" si="57"/>
        <v>141910.31983000023</v>
      </c>
      <c r="AM79" s="29">
        <f t="shared" si="57"/>
        <v>137069.29995000002</v>
      </c>
      <c r="AN79" s="29">
        <f t="shared" si="57"/>
        <v>235184.52256000007</v>
      </c>
      <c r="AO79" s="28">
        <f t="shared" si="57"/>
        <v>184077.38796999984</v>
      </c>
      <c r="AP79" s="35">
        <f t="shared" si="57"/>
        <v>698241.53031000006</v>
      </c>
      <c r="AQ79" s="28">
        <f t="shared" si="57"/>
        <v>228503.63196271038</v>
      </c>
      <c r="AR79" s="29">
        <f t="shared" si="58"/>
        <v>172298.48689010111</v>
      </c>
      <c r="AS79" s="29">
        <f t="shared" si="58"/>
        <v>507347.61203825223</v>
      </c>
    </row>
    <row r="80" spans="2:45" outlineLevel="1" x14ac:dyDescent="0.3">
      <c r="B80" s="20" t="s">
        <v>302</v>
      </c>
      <c r="C80" s="28">
        <f t="shared" si="56"/>
        <v>0</v>
      </c>
      <c r="D80" s="29">
        <f t="shared" si="57"/>
        <v>0</v>
      </c>
      <c r="E80" s="29">
        <f t="shared" si="57"/>
        <v>0</v>
      </c>
      <c r="F80" s="28">
        <f t="shared" si="57"/>
        <v>0</v>
      </c>
      <c r="G80" s="35">
        <f t="shared" si="57"/>
        <v>0</v>
      </c>
      <c r="H80" s="28">
        <f t="shared" si="57"/>
        <v>0</v>
      </c>
      <c r="I80" s="29">
        <f t="shared" si="57"/>
        <v>0</v>
      </c>
      <c r="J80" s="29">
        <f t="shared" si="57"/>
        <v>0</v>
      </c>
      <c r="K80" s="28">
        <f t="shared" si="57"/>
        <v>0</v>
      </c>
      <c r="L80" s="35">
        <f t="shared" si="57"/>
        <v>0</v>
      </c>
      <c r="M80" s="28">
        <f t="shared" si="57"/>
        <v>0</v>
      </c>
      <c r="N80" s="29">
        <f t="shared" si="57"/>
        <v>0</v>
      </c>
      <c r="O80" s="29">
        <f t="shared" si="57"/>
        <v>0</v>
      </c>
      <c r="P80" s="28">
        <f t="shared" si="57"/>
        <v>0</v>
      </c>
      <c r="Q80" s="35">
        <f t="shared" si="57"/>
        <v>0</v>
      </c>
      <c r="R80" s="28">
        <f t="shared" si="57"/>
        <v>0</v>
      </c>
      <c r="S80" s="29">
        <f t="shared" si="57"/>
        <v>0</v>
      </c>
      <c r="T80" s="29">
        <f t="shared" si="57"/>
        <v>0</v>
      </c>
      <c r="U80" s="28">
        <f t="shared" si="57"/>
        <v>0</v>
      </c>
      <c r="V80" s="35">
        <f t="shared" si="57"/>
        <v>0</v>
      </c>
      <c r="W80" s="28">
        <f t="shared" si="57"/>
        <v>0</v>
      </c>
      <c r="X80" s="29">
        <f t="shared" si="57"/>
        <v>0</v>
      </c>
      <c r="Y80" s="29">
        <f t="shared" si="57"/>
        <v>0</v>
      </c>
      <c r="Z80" s="28">
        <f t="shared" si="57"/>
        <v>0</v>
      </c>
      <c r="AA80" s="35">
        <f t="shared" si="57"/>
        <v>0</v>
      </c>
      <c r="AB80" s="28">
        <f t="shared" si="57"/>
        <v>0</v>
      </c>
      <c r="AC80" s="29">
        <f t="shared" si="57"/>
        <v>0</v>
      </c>
      <c r="AD80" s="29">
        <f t="shared" si="57"/>
        <v>0</v>
      </c>
      <c r="AE80" s="28">
        <f t="shared" si="57"/>
        <v>0</v>
      </c>
      <c r="AF80" s="35">
        <f t="shared" si="57"/>
        <v>0</v>
      </c>
      <c r="AG80" s="28">
        <f t="shared" si="57"/>
        <v>0</v>
      </c>
      <c r="AH80" s="29">
        <f t="shared" si="57"/>
        <v>21067.562710000002</v>
      </c>
      <c r="AI80" s="29">
        <f t="shared" si="57"/>
        <v>11545.46236</v>
      </c>
      <c r="AJ80" s="28">
        <f t="shared" si="57"/>
        <v>24403.556150000004</v>
      </c>
      <c r="AK80" s="35">
        <f t="shared" si="57"/>
        <v>57016.581220000007</v>
      </c>
      <c r="AL80" s="28">
        <f t="shared" si="57"/>
        <v>23926.817650000008</v>
      </c>
      <c r="AM80" s="29">
        <f t="shared" si="57"/>
        <v>18805.592439999993</v>
      </c>
      <c r="AN80" s="29">
        <f t="shared" si="57"/>
        <v>13461.853590000001</v>
      </c>
      <c r="AO80" s="28">
        <f t="shared" si="57"/>
        <v>16200.717939999997</v>
      </c>
      <c r="AP80" s="35">
        <f t="shared" si="57"/>
        <v>72394.981620000006</v>
      </c>
      <c r="AQ80" s="28">
        <f t="shared" si="57"/>
        <v>23625.884646412254</v>
      </c>
      <c r="AR80" s="29">
        <f t="shared" si="58"/>
        <v>26089.879975689069</v>
      </c>
      <c r="AS80" s="29">
        <f t="shared" si="58"/>
        <v>26028.314360000008</v>
      </c>
    </row>
    <row r="81" spans="2:45" outlineLevel="1" x14ac:dyDescent="0.3">
      <c r="B81" s="20" t="s">
        <v>96</v>
      </c>
      <c r="C81" s="28">
        <f t="shared" si="56"/>
        <v>57338</v>
      </c>
      <c r="D81" s="29">
        <f t="shared" si="57"/>
        <v>58328</v>
      </c>
      <c r="E81" s="29">
        <f t="shared" si="57"/>
        <v>88921</v>
      </c>
      <c r="F81" s="28">
        <f t="shared" si="57"/>
        <v>96370</v>
      </c>
      <c r="G81" s="35">
        <f t="shared" si="57"/>
        <v>300957</v>
      </c>
      <c r="H81" s="28">
        <f t="shared" si="57"/>
        <v>53335</v>
      </c>
      <c r="I81" s="29">
        <f t="shared" si="57"/>
        <v>49459</v>
      </c>
      <c r="J81" s="29">
        <f t="shared" si="57"/>
        <v>37879</v>
      </c>
      <c r="K81" s="28">
        <f t="shared" si="57"/>
        <v>54750</v>
      </c>
      <c r="L81" s="35">
        <f t="shared" si="57"/>
        <v>195423</v>
      </c>
      <c r="M81" s="28">
        <f t="shared" si="57"/>
        <v>86889</v>
      </c>
      <c r="N81" s="29">
        <f t="shared" si="57"/>
        <v>50575</v>
      </c>
      <c r="O81" s="29">
        <f t="shared" si="57"/>
        <v>16833</v>
      </c>
      <c r="P81" s="28">
        <f t="shared" si="57"/>
        <v>92753</v>
      </c>
      <c r="Q81" s="35">
        <f t="shared" si="57"/>
        <v>247050</v>
      </c>
      <c r="R81" s="28">
        <f t="shared" si="57"/>
        <v>22494.19350999999</v>
      </c>
      <c r="S81" s="29">
        <f t="shared" si="57"/>
        <v>39778.423559999988</v>
      </c>
      <c r="T81" s="29">
        <f t="shared" si="57"/>
        <v>205432.6134400001</v>
      </c>
      <c r="U81" s="28">
        <f t="shared" si="57"/>
        <v>178596.71288000108</v>
      </c>
      <c r="V81" s="35">
        <f t="shared" si="57"/>
        <v>446301.94339000119</v>
      </c>
      <c r="W81" s="28">
        <f t="shared" si="57"/>
        <v>115025.1884599999</v>
      </c>
      <c r="X81" s="29">
        <f t="shared" si="57"/>
        <v>159155.70287151932</v>
      </c>
      <c r="Y81" s="29">
        <f t="shared" si="57"/>
        <v>144457.85830999984</v>
      </c>
      <c r="Z81" s="28">
        <f t="shared" si="57"/>
        <v>211554.30505000002</v>
      </c>
      <c r="AA81" s="35">
        <f t="shared" si="57"/>
        <v>630193.05469151901</v>
      </c>
      <c r="AB81" s="28">
        <f t="shared" si="57"/>
        <v>233675.64794999958</v>
      </c>
      <c r="AC81" s="29">
        <f t="shared" si="57"/>
        <v>56596.036620000021</v>
      </c>
      <c r="AD81" s="29">
        <f t="shared" si="57"/>
        <v>183910.73830000006</v>
      </c>
      <c r="AE81" s="28">
        <f t="shared" si="57"/>
        <v>95223.34758000022</v>
      </c>
      <c r="AF81" s="35">
        <f t="shared" si="57"/>
        <v>569405.77044999984</v>
      </c>
      <c r="AG81" s="28">
        <f t="shared" si="57"/>
        <v>86847.026009999987</v>
      </c>
      <c r="AH81" s="29">
        <f t="shared" si="57"/>
        <v>107738.37376400034</v>
      </c>
      <c r="AI81" s="29">
        <f t="shared" si="57"/>
        <v>84068.673950000055</v>
      </c>
      <c r="AJ81" s="28">
        <f t="shared" si="57"/>
        <v>121552.03297000001</v>
      </c>
      <c r="AK81" s="35">
        <f t="shared" si="57"/>
        <v>400206.10669400042</v>
      </c>
      <c r="AL81" s="28">
        <f t="shared" si="57"/>
        <v>77356.60990000001</v>
      </c>
      <c r="AM81" s="29">
        <f t="shared" si="57"/>
        <v>109712.33977999992</v>
      </c>
      <c r="AN81" s="29">
        <f t="shared" si="57"/>
        <v>106080.29718000001</v>
      </c>
      <c r="AO81" s="28">
        <f t="shared" si="57"/>
        <v>106929.03996000002</v>
      </c>
      <c r="AP81" s="35">
        <f t="shared" si="57"/>
        <v>400078.28681999998</v>
      </c>
      <c r="AQ81" s="28">
        <f t="shared" si="57"/>
        <v>109626.11318681603</v>
      </c>
      <c r="AR81" s="29">
        <f t="shared" si="58"/>
        <v>785526.3044751432</v>
      </c>
      <c r="AS81" s="29">
        <f t="shared" si="58"/>
        <v>330300.14782829402</v>
      </c>
    </row>
    <row r="82" spans="2:45" outlineLevel="1" x14ac:dyDescent="0.3">
      <c r="B82" s="20" t="s">
        <v>97</v>
      </c>
      <c r="C82" s="28">
        <f t="shared" si="56"/>
        <v>11371</v>
      </c>
      <c r="D82" s="29">
        <f t="shared" si="57"/>
        <v>15502</v>
      </c>
      <c r="E82" s="29">
        <f t="shared" si="57"/>
        <v>13070</v>
      </c>
      <c r="F82" s="28">
        <f t="shared" si="57"/>
        <v>9079</v>
      </c>
      <c r="G82" s="35">
        <f t="shared" si="57"/>
        <v>49022</v>
      </c>
      <c r="H82" s="28">
        <f t="shared" si="57"/>
        <v>3239</v>
      </c>
      <c r="I82" s="29">
        <f t="shared" si="57"/>
        <v>826</v>
      </c>
      <c r="J82" s="29">
        <f t="shared" si="57"/>
        <v>4915</v>
      </c>
      <c r="K82" s="28">
        <f t="shared" si="57"/>
        <v>1660</v>
      </c>
      <c r="L82" s="35">
        <f t="shared" si="57"/>
        <v>10640</v>
      </c>
      <c r="M82" s="28">
        <f t="shared" si="57"/>
        <v>1596</v>
      </c>
      <c r="N82" s="29">
        <f t="shared" si="57"/>
        <v>-638</v>
      </c>
      <c r="O82" s="29">
        <f t="shared" si="57"/>
        <v>1447</v>
      </c>
      <c r="P82" s="28">
        <f t="shared" si="57"/>
        <v>2048</v>
      </c>
      <c r="Q82" s="35">
        <f t="shared" si="57"/>
        <v>4453</v>
      </c>
      <c r="R82" s="28">
        <f t="shared" si="57"/>
        <v>1809.50818</v>
      </c>
      <c r="S82" s="29">
        <f t="shared" si="57"/>
        <v>2053.9749999999999</v>
      </c>
      <c r="T82" s="29">
        <f t="shared" si="57"/>
        <v>3084.7750000000001</v>
      </c>
      <c r="U82" s="28">
        <f t="shared" si="57"/>
        <v>2775.29</v>
      </c>
      <c r="V82" s="35">
        <f t="shared" si="57"/>
        <v>9723.5481800000016</v>
      </c>
      <c r="W82" s="28">
        <f t="shared" si="57"/>
        <v>14068.599850000001</v>
      </c>
      <c r="X82" s="29">
        <f t="shared" si="57"/>
        <v>12967.52392</v>
      </c>
      <c r="Y82" s="29">
        <f t="shared" si="57"/>
        <v>7314.7900199999995</v>
      </c>
      <c r="Z82" s="28">
        <f t="shared" si="57"/>
        <v>14724.25086</v>
      </c>
      <c r="AA82" s="35">
        <f t="shared" si="57"/>
        <v>49075.164649999999</v>
      </c>
      <c r="AB82" s="28">
        <f t="shared" si="57"/>
        <v>10693.17</v>
      </c>
      <c r="AC82" s="29">
        <f t="shared" si="57"/>
        <v>15204.1664</v>
      </c>
      <c r="AD82" s="29">
        <f t="shared" si="57"/>
        <v>8508.6747399999986</v>
      </c>
      <c r="AE82" s="28">
        <f t="shared" si="57"/>
        <v>7417.7000500000013</v>
      </c>
      <c r="AF82" s="35">
        <f t="shared" si="57"/>
        <v>41823.711190000002</v>
      </c>
      <c r="AG82" s="28">
        <f t="shared" si="57"/>
        <v>7489.6699499999995</v>
      </c>
      <c r="AH82" s="29">
        <f t="shared" si="57"/>
        <v>10068.65783</v>
      </c>
      <c r="AI82" s="29">
        <f t="shared" si="57"/>
        <v>20884.176849999996</v>
      </c>
      <c r="AJ82" s="28">
        <f t="shared" si="57"/>
        <v>10984.02</v>
      </c>
      <c r="AK82" s="35">
        <f t="shared" si="57"/>
        <v>49426.524629999993</v>
      </c>
      <c r="AL82" s="28">
        <f t="shared" si="57"/>
        <v>10206.449019999998</v>
      </c>
      <c r="AM82" s="29">
        <f t="shared" si="57"/>
        <v>12390.427929999998</v>
      </c>
      <c r="AN82" s="29">
        <f t="shared" si="57"/>
        <v>32609.704270000013</v>
      </c>
      <c r="AO82" s="28">
        <f t="shared" si="57"/>
        <v>43877.553790000005</v>
      </c>
      <c r="AP82" s="35">
        <f t="shared" si="57"/>
        <v>99084.135009999998</v>
      </c>
      <c r="AQ82" s="28">
        <f t="shared" si="57"/>
        <v>23020.378743341378</v>
      </c>
      <c r="AR82" s="29">
        <f t="shared" si="58"/>
        <v>3338.9399999999996</v>
      </c>
      <c r="AS82" s="29">
        <f t="shared" si="58"/>
        <v>61800.836430000112</v>
      </c>
    </row>
    <row r="83" spans="2:45" outlineLevel="1" x14ac:dyDescent="0.3">
      <c r="B83" s="20" t="s">
        <v>305</v>
      </c>
      <c r="C83" s="28">
        <f t="shared" si="56"/>
        <v>0</v>
      </c>
      <c r="D83" s="29">
        <f t="shared" si="57"/>
        <v>0</v>
      </c>
      <c r="E83" s="29">
        <f t="shared" si="57"/>
        <v>0</v>
      </c>
      <c r="F83" s="28">
        <f t="shared" si="57"/>
        <v>0</v>
      </c>
      <c r="G83" s="35">
        <f t="shared" si="57"/>
        <v>0</v>
      </c>
      <c r="H83" s="28">
        <f t="shared" si="57"/>
        <v>0</v>
      </c>
      <c r="I83" s="29">
        <f t="shared" si="57"/>
        <v>0</v>
      </c>
      <c r="J83" s="29">
        <f t="shared" si="57"/>
        <v>0</v>
      </c>
      <c r="K83" s="28">
        <f t="shared" si="57"/>
        <v>0</v>
      </c>
      <c r="L83" s="35">
        <f t="shared" si="57"/>
        <v>0</v>
      </c>
      <c r="M83" s="28">
        <f t="shared" si="57"/>
        <v>0</v>
      </c>
      <c r="N83" s="29">
        <f t="shared" si="57"/>
        <v>0</v>
      </c>
      <c r="O83" s="29">
        <f t="shared" si="57"/>
        <v>0</v>
      </c>
      <c r="P83" s="28">
        <f t="shared" si="57"/>
        <v>0</v>
      </c>
      <c r="Q83" s="35">
        <f t="shared" si="57"/>
        <v>0</v>
      </c>
      <c r="R83" s="28">
        <f t="shared" si="57"/>
        <v>0</v>
      </c>
      <c r="S83" s="29">
        <f t="shared" si="57"/>
        <v>0</v>
      </c>
      <c r="T83" s="29">
        <f t="shared" si="57"/>
        <v>0</v>
      </c>
      <c r="U83" s="28">
        <f t="shared" si="57"/>
        <v>0</v>
      </c>
      <c r="V83" s="35">
        <f t="shared" si="57"/>
        <v>0</v>
      </c>
      <c r="W83" s="28">
        <f t="shared" si="57"/>
        <v>0</v>
      </c>
      <c r="X83" s="29">
        <f t="shared" si="57"/>
        <v>0</v>
      </c>
      <c r="Y83" s="29">
        <f t="shared" si="57"/>
        <v>0</v>
      </c>
      <c r="Z83" s="28">
        <f t="shared" si="57"/>
        <v>0</v>
      </c>
      <c r="AA83" s="35">
        <f t="shared" si="57"/>
        <v>0</v>
      </c>
      <c r="AB83" s="28">
        <f t="shared" si="57"/>
        <v>0</v>
      </c>
      <c r="AC83" s="29">
        <f t="shared" si="57"/>
        <v>0</v>
      </c>
      <c r="AD83" s="29">
        <f t="shared" si="57"/>
        <v>0</v>
      </c>
      <c r="AE83" s="28">
        <f t="shared" si="57"/>
        <v>0</v>
      </c>
      <c r="AF83" s="35">
        <f t="shared" si="57"/>
        <v>0</v>
      </c>
      <c r="AG83" s="28">
        <f t="shared" si="57"/>
        <v>6364.6600699999999</v>
      </c>
      <c r="AH83" s="29">
        <f t="shared" ref="AH83:AQ83" si="60">AH48-AH65</f>
        <v>6547.9750000000004</v>
      </c>
      <c r="AI83" s="29">
        <f t="shared" si="60"/>
        <v>5766.1452599999993</v>
      </c>
      <c r="AJ83" s="28">
        <f t="shared" si="60"/>
        <v>4969.2</v>
      </c>
      <c r="AK83" s="35">
        <f t="shared" si="60"/>
        <v>23647.980330000002</v>
      </c>
      <c r="AL83" s="28">
        <f t="shared" si="60"/>
        <v>13903.89892</v>
      </c>
      <c r="AM83" s="29">
        <f t="shared" si="60"/>
        <v>42481.516629999991</v>
      </c>
      <c r="AN83" s="29">
        <f t="shared" si="60"/>
        <v>23368.600579999995</v>
      </c>
      <c r="AO83" s="28">
        <f t="shared" si="60"/>
        <v>8859.1657899999991</v>
      </c>
      <c r="AP83" s="35">
        <f t="shared" si="60"/>
        <v>88613.181919999988</v>
      </c>
      <c r="AQ83" s="28">
        <f t="shared" si="60"/>
        <v>5243.2140299999992</v>
      </c>
      <c r="AR83" s="29">
        <f>AR48-AR65</f>
        <v>19585.512279999995</v>
      </c>
      <c r="AS83" s="29">
        <f>AS48-AS65</f>
        <v>22686.742379999996</v>
      </c>
    </row>
    <row r="84" spans="2:45" x14ac:dyDescent="0.3">
      <c r="C84" s="23"/>
      <c r="D84" s="23"/>
      <c r="E84" s="23"/>
      <c r="F84" s="23"/>
      <c r="G84" s="38"/>
      <c r="H84" s="23"/>
      <c r="I84" s="23"/>
      <c r="J84" s="23"/>
      <c r="K84" s="23"/>
      <c r="L84" s="38"/>
      <c r="M84" s="23"/>
      <c r="N84" s="23"/>
      <c r="O84" s="23"/>
      <c r="P84" s="23"/>
      <c r="Q84" s="38"/>
      <c r="R84" s="23"/>
      <c r="S84" s="23"/>
      <c r="T84" s="23"/>
      <c r="U84" s="23"/>
      <c r="V84" s="38"/>
      <c r="W84" s="23"/>
      <c r="X84" s="23"/>
      <c r="Y84" s="23"/>
      <c r="Z84" s="23"/>
      <c r="AA84" s="38"/>
      <c r="AB84" s="23"/>
      <c r="AC84" s="23"/>
      <c r="AD84" s="23"/>
      <c r="AE84" s="23"/>
      <c r="AF84" s="38"/>
      <c r="AG84" s="23"/>
      <c r="AH84" s="23"/>
      <c r="AI84" s="23"/>
      <c r="AJ84" s="23"/>
      <c r="AK84" s="38">
        <f t="shared" ref="AK84:AQ84" si="61">AK76-AK72-AK69</f>
        <v>0</v>
      </c>
      <c r="AL84" s="23">
        <f t="shared" si="61"/>
        <v>0</v>
      </c>
      <c r="AM84" s="23">
        <f t="shared" si="61"/>
        <v>-2.3283064365386963E-10</v>
      </c>
      <c r="AN84" s="23">
        <f t="shared" si="61"/>
        <v>0</v>
      </c>
      <c r="AO84" s="23">
        <f t="shared" si="61"/>
        <v>0</v>
      </c>
      <c r="AP84" s="38">
        <f t="shared" si="61"/>
        <v>0</v>
      </c>
      <c r="AQ84" s="23">
        <f t="shared" si="61"/>
        <v>0</v>
      </c>
      <c r="AR84" s="23">
        <f>AR76-AR72-AR69</f>
        <v>0</v>
      </c>
      <c r="AS84" s="23">
        <f>AS76-AS72-AS69</f>
        <v>0</v>
      </c>
    </row>
    <row r="85" spans="2:45" x14ac:dyDescent="0.3">
      <c r="B85" s="26" t="s">
        <v>99</v>
      </c>
      <c r="C85" s="27"/>
      <c r="D85" s="27"/>
      <c r="E85" s="27"/>
      <c r="F85" s="27"/>
      <c r="G85" s="32"/>
      <c r="H85" s="27"/>
      <c r="I85" s="27"/>
      <c r="J85" s="27"/>
      <c r="K85" s="27"/>
      <c r="L85" s="32"/>
      <c r="M85" s="27"/>
      <c r="N85" s="27"/>
      <c r="O85" s="27"/>
      <c r="P85" s="27"/>
      <c r="Q85" s="32"/>
      <c r="R85" s="27"/>
      <c r="S85" s="27"/>
      <c r="T85" s="27"/>
      <c r="U85" s="27"/>
      <c r="V85" s="32"/>
      <c r="W85" s="27"/>
      <c r="X85" s="27"/>
      <c r="Y85" s="27"/>
      <c r="Z85" s="27"/>
      <c r="AA85" s="32"/>
      <c r="AB85" s="27"/>
      <c r="AC85" s="27"/>
      <c r="AD85" s="27"/>
      <c r="AE85" s="27"/>
      <c r="AF85" s="32"/>
      <c r="AG85" s="27"/>
      <c r="AH85" s="27"/>
      <c r="AI85" s="27"/>
      <c r="AJ85" s="27"/>
      <c r="AK85" s="32"/>
      <c r="AL85" s="27"/>
      <c r="AM85" s="27"/>
      <c r="AN85" s="27"/>
      <c r="AO85" s="27"/>
      <c r="AP85" s="32"/>
      <c r="AQ85" s="27"/>
      <c r="AR85" s="27"/>
      <c r="AS85" s="27"/>
    </row>
    <row r="86" spans="2:45" x14ac:dyDescent="0.3">
      <c r="B86" s="60"/>
      <c r="C86" s="71">
        <f>SUM(C87:C88)</f>
        <v>1146220</v>
      </c>
      <c r="D86" s="71">
        <f t="shared" ref="D86:Q86" si="62">SUM(D87:D88)</f>
        <v>1054480</v>
      </c>
      <c r="E86" s="71">
        <f t="shared" si="62"/>
        <v>1065477</v>
      </c>
      <c r="F86" s="71">
        <f t="shared" si="62"/>
        <v>1022146</v>
      </c>
      <c r="G86" s="72">
        <f t="shared" si="62"/>
        <v>1022146</v>
      </c>
      <c r="H86" s="71">
        <f t="shared" si="62"/>
        <v>1000550</v>
      </c>
      <c r="I86" s="71">
        <f t="shared" si="62"/>
        <v>947047</v>
      </c>
      <c r="J86" s="71">
        <f t="shared" si="62"/>
        <v>904416</v>
      </c>
      <c r="K86" s="71">
        <f t="shared" si="62"/>
        <v>1097980</v>
      </c>
      <c r="L86" s="72">
        <f t="shared" si="62"/>
        <v>1097980</v>
      </c>
      <c r="M86" s="71">
        <f t="shared" si="62"/>
        <v>1106217</v>
      </c>
      <c r="N86" s="71">
        <f t="shared" si="62"/>
        <v>1064548</v>
      </c>
      <c r="O86" s="71">
        <f t="shared" si="62"/>
        <v>1024884</v>
      </c>
      <c r="P86" s="71">
        <f t="shared" si="62"/>
        <v>920408</v>
      </c>
      <c r="Q86" s="72">
        <f t="shared" si="62"/>
        <v>920408</v>
      </c>
      <c r="R86" s="71">
        <f>SUM(R87:R88)</f>
        <v>884659</v>
      </c>
      <c r="S86" s="71">
        <f>SUM(S87:S88)</f>
        <v>869084</v>
      </c>
      <c r="T86" s="71">
        <f t="shared" ref="T86:Y86" si="63">SUM(T87:T88)</f>
        <v>880792</v>
      </c>
      <c r="U86" s="71">
        <f t="shared" si="63"/>
        <v>1069817</v>
      </c>
      <c r="V86" s="72">
        <f t="shared" si="63"/>
        <v>1069817</v>
      </c>
      <c r="W86" s="71">
        <f t="shared" si="63"/>
        <v>925744.67595980363</v>
      </c>
      <c r="X86" s="71">
        <f t="shared" si="63"/>
        <v>1055726.0830804729</v>
      </c>
      <c r="Y86" s="71">
        <f t="shared" si="63"/>
        <v>1071775.4182066882</v>
      </c>
      <c r="Z86" s="71">
        <f>SUM(Z87:Z88)</f>
        <v>942850.57201851881</v>
      </c>
      <c r="AA86" s="72">
        <f>SUM(AA87:AA88)</f>
        <v>942850.57201851881</v>
      </c>
      <c r="AB86" s="71">
        <f>SUM(AB87:AB88)</f>
        <v>911483.32598337182</v>
      </c>
      <c r="AC86" s="71">
        <f>SUM(AC87:AC88)</f>
        <v>1207517.3561183072</v>
      </c>
      <c r="AD86" s="71">
        <f>SUM(AD87:AD88)</f>
        <v>1306377.8680496649</v>
      </c>
      <c r="AE86" s="71">
        <f t="shared" ref="AE86:AJ86" si="64">SUM(AE87:AE88)</f>
        <v>1639079.7029421737</v>
      </c>
      <c r="AF86" s="72">
        <f t="shared" si="64"/>
        <v>1639079.7029421737</v>
      </c>
      <c r="AG86" s="71">
        <f t="shared" si="64"/>
        <v>1570865.8864637949</v>
      </c>
      <c r="AH86" s="71">
        <f t="shared" si="64"/>
        <v>1840012.5779581163</v>
      </c>
      <c r="AI86" s="71">
        <f t="shared" si="64"/>
        <v>1764506.5495663749</v>
      </c>
      <c r="AJ86" s="71">
        <f t="shared" si="64"/>
        <v>1859241.5347768064</v>
      </c>
      <c r="AK86" s="72">
        <f t="shared" ref="AK86:AS86" si="65">SUM(AK87:AK88)</f>
        <v>1859241.5347768064</v>
      </c>
      <c r="AL86" s="71">
        <f t="shared" si="65"/>
        <v>1854787.0654826518</v>
      </c>
      <c r="AM86" s="71">
        <f t="shared" si="65"/>
        <v>2052421.9888676615</v>
      </c>
      <c r="AN86" s="71">
        <f t="shared" si="65"/>
        <v>2208137.2822148399</v>
      </c>
      <c r="AO86" s="71">
        <f t="shared" si="65"/>
        <v>2206817.2539862646</v>
      </c>
      <c r="AP86" s="72">
        <f t="shared" si="65"/>
        <v>2206817.2539862646</v>
      </c>
      <c r="AQ86" s="71">
        <f t="shared" si="65"/>
        <v>2125743.3585420214</v>
      </c>
      <c r="AR86" s="71">
        <f t="shared" si="65"/>
        <v>2824584.6938273888</v>
      </c>
      <c r="AS86" s="71">
        <f t="shared" si="65"/>
        <v>3169614.7343642246</v>
      </c>
    </row>
    <row r="87" spans="2:45" outlineLevel="1" x14ac:dyDescent="0.3">
      <c r="B87" s="20" t="s">
        <v>100</v>
      </c>
      <c r="C87" s="28">
        <v>915320</v>
      </c>
      <c r="D87" s="28">
        <v>845282</v>
      </c>
      <c r="E87" s="28">
        <v>815038</v>
      </c>
      <c r="F87" s="28">
        <v>802943</v>
      </c>
      <c r="G87" s="35">
        <f>F87</f>
        <v>802943</v>
      </c>
      <c r="H87" s="28">
        <v>771763</v>
      </c>
      <c r="I87" s="28">
        <v>738635</v>
      </c>
      <c r="J87" s="28">
        <v>719774</v>
      </c>
      <c r="K87" s="28">
        <v>696480</v>
      </c>
      <c r="L87" s="35">
        <f>K87</f>
        <v>696480</v>
      </c>
      <c r="M87" s="28">
        <v>658754</v>
      </c>
      <c r="N87" s="28">
        <v>639974</v>
      </c>
      <c r="O87" s="28">
        <v>614109</v>
      </c>
      <c r="P87" s="28">
        <v>581691</v>
      </c>
      <c r="Q87" s="35">
        <f>P87</f>
        <v>581691</v>
      </c>
      <c r="R87" s="28">
        <v>558421</v>
      </c>
      <c r="S87" s="28">
        <v>555915</v>
      </c>
      <c r="T87" s="28">
        <v>568477</v>
      </c>
      <c r="U87" s="28">
        <v>634570</v>
      </c>
      <c r="V87" s="35">
        <f>U87</f>
        <v>634570</v>
      </c>
      <c r="W87" s="28">
        <v>552653.78976880433</v>
      </c>
      <c r="X87" s="28">
        <v>561066.55697000003</v>
      </c>
      <c r="Y87" s="28">
        <v>602466.38740999973</v>
      </c>
      <c r="Z87" s="28">
        <v>495519.67982550169</v>
      </c>
      <c r="AA87" s="35">
        <f>Z87</f>
        <v>495519.67982550169</v>
      </c>
      <c r="AB87" s="28">
        <v>461634.62145272683</v>
      </c>
      <c r="AC87" s="28">
        <v>776611.25207305688</v>
      </c>
      <c r="AD87" s="28">
        <v>755297.14918471593</v>
      </c>
      <c r="AE87" s="28">
        <v>985310.53808429861</v>
      </c>
      <c r="AF87" s="35">
        <f>AE87</f>
        <v>985310.53808429861</v>
      </c>
      <c r="AG87" s="28">
        <v>895481.16353422508</v>
      </c>
      <c r="AH87" s="28">
        <v>1054561.5192433491</v>
      </c>
      <c r="AI87" s="28">
        <v>970570.34037009242</v>
      </c>
      <c r="AJ87" s="28">
        <v>904550.65689798573</v>
      </c>
      <c r="AK87" s="35">
        <f>AJ87</f>
        <v>904550.65689798573</v>
      </c>
      <c r="AL87" s="28">
        <v>913696.38127375103</v>
      </c>
      <c r="AM87" s="28">
        <v>1085989.8834431714</v>
      </c>
      <c r="AN87" s="28">
        <v>949489.6313312198</v>
      </c>
      <c r="AO87" s="28">
        <v>1138838.7350992977</v>
      </c>
      <c r="AP87" s="35">
        <f>AO87</f>
        <v>1138838.7350992977</v>
      </c>
      <c r="AQ87" s="28">
        <v>1124884.7529709055</v>
      </c>
      <c r="AR87" s="28">
        <v>1162508.7921242882</v>
      </c>
      <c r="AS87" s="28">
        <v>1002418.490760757</v>
      </c>
    </row>
    <row r="88" spans="2:45" outlineLevel="1" x14ac:dyDescent="0.3">
      <c r="B88" s="20" t="s">
        <v>101</v>
      </c>
      <c r="C88" s="28">
        <v>230900</v>
      </c>
      <c r="D88" s="28">
        <v>209198</v>
      </c>
      <c r="E88" s="28">
        <v>250439</v>
      </c>
      <c r="F88" s="28">
        <v>219203</v>
      </c>
      <c r="G88" s="35">
        <f>F88</f>
        <v>219203</v>
      </c>
      <c r="H88" s="28">
        <v>228787</v>
      </c>
      <c r="I88" s="28">
        <v>208412</v>
      </c>
      <c r="J88" s="28">
        <v>184642</v>
      </c>
      <c r="K88" s="28">
        <v>401500</v>
      </c>
      <c r="L88" s="35">
        <f>K88</f>
        <v>401500</v>
      </c>
      <c r="M88" s="28">
        <v>447463</v>
      </c>
      <c r="N88" s="28">
        <v>424574</v>
      </c>
      <c r="O88" s="28">
        <v>410775</v>
      </c>
      <c r="P88" s="28">
        <v>338717</v>
      </c>
      <c r="Q88" s="35">
        <f>P88</f>
        <v>338717</v>
      </c>
      <c r="R88" s="28">
        <v>326238</v>
      </c>
      <c r="S88" s="28">
        <v>313169</v>
      </c>
      <c r="T88" s="28">
        <v>312315</v>
      </c>
      <c r="U88" s="28">
        <f>284579+150668</f>
        <v>435247</v>
      </c>
      <c r="V88" s="35">
        <f>U88</f>
        <v>435247</v>
      </c>
      <c r="W88" s="28">
        <v>373090.88619099924</v>
      </c>
      <c r="X88" s="28">
        <v>494659.52611047297</v>
      </c>
      <c r="Y88" s="28">
        <v>469309.03079668852</v>
      </c>
      <c r="Z88" s="28">
        <v>447330.89219301718</v>
      </c>
      <c r="AA88" s="35">
        <f>Z88</f>
        <v>447330.89219301718</v>
      </c>
      <c r="AB88" s="28">
        <v>449848.70453064499</v>
      </c>
      <c r="AC88" s="28">
        <v>430906.10404525028</v>
      </c>
      <c r="AD88" s="28">
        <v>551080.71886494907</v>
      </c>
      <c r="AE88" s="28">
        <v>653769.16485787509</v>
      </c>
      <c r="AF88" s="35">
        <f>AE88</f>
        <v>653769.16485787509</v>
      </c>
      <c r="AG88" s="28">
        <v>675384.72292956978</v>
      </c>
      <c r="AH88" s="28">
        <v>785451.05871476722</v>
      </c>
      <c r="AI88" s="28">
        <v>793936.20919628243</v>
      </c>
      <c r="AJ88" s="28">
        <v>954690.87787882052</v>
      </c>
      <c r="AK88" s="35">
        <f>AJ88</f>
        <v>954690.87787882052</v>
      </c>
      <c r="AL88" s="28">
        <v>941090.68420890067</v>
      </c>
      <c r="AM88" s="28">
        <v>966432.10542449018</v>
      </c>
      <c r="AN88" s="28">
        <v>1258647.6508836201</v>
      </c>
      <c r="AO88" s="28">
        <v>1067978.5188869666</v>
      </c>
      <c r="AP88" s="35">
        <f>AO88</f>
        <v>1067978.5188869666</v>
      </c>
      <c r="AQ88" s="28">
        <v>1000858.6055711159</v>
      </c>
      <c r="AR88" s="28">
        <v>1662075.9017031007</v>
      </c>
      <c r="AS88" s="28">
        <v>2167196.2436034675</v>
      </c>
    </row>
    <row r="89" spans="2:45" x14ac:dyDescent="0.3">
      <c r="G89" s="37"/>
      <c r="L89" s="37"/>
      <c r="Q89" s="37"/>
      <c r="V89" s="37"/>
      <c r="AA89" s="37"/>
      <c r="AF89" s="37"/>
      <c r="AK89" s="37"/>
      <c r="AP89" s="37"/>
    </row>
    <row r="90" spans="2:45" x14ac:dyDescent="0.3">
      <c r="B90" s="26" t="s">
        <v>85</v>
      </c>
      <c r="C90" s="27">
        <f t="shared" ref="C90:P90" si="66">SUM(C91:C92)</f>
        <v>46</v>
      </c>
      <c r="D90" s="27">
        <f t="shared" si="66"/>
        <v>39</v>
      </c>
      <c r="E90" s="27">
        <f t="shared" si="66"/>
        <v>36</v>
      </c>
      <c r="F90" s="27">
        <f t="shared" si="66"/>
        <v>35</v>
      </c>
      <c r="G90" s="32">
        <f t="shared" si="66"/>
        <v>35</v>
      </c>
      <c r="H90" s="27">
        <f t="shared" si="66"/>
        <v>33</v>
      </c>
      <c r="I90" s="27">
        <f t="shared" si="66"/>
        <v>32</v>
      </c>
      <c r="J90" s="27">
        <f t="shared" si="66"/>
        <v>30</v>
      </c>
      <c r="K90" s="27">
        <f t="shared" si="66"/>
        <v>28</v>
      </c>
      <c r="L90" s="32">
        <f t="shared" si="66"/>
        <v>28</v>
      </c>
      <c r="M90" s="27">
        <f t="shared" si="66"/>
        <v>27</v>
      </c>
      <c r="N90" s="27">
        <f t="shared" si="66"/>
        <v>26</v>
      </c>
      <c r="O90" s="27">
        <f t="shared" si="66"/>
        <v>21</v>
      </c>
      <c r="P90" s="27">
        <f t="shared" si="66"/>
        <v>21</v>
      </c>
      <c r="Q90" s="32">
        <f t="shared" ref="Q90:Y90" si="67">SUM(Q91:Q92)</f>
        <v>21</v>
      </c>
      <c r="R90" s="27">
        <f t="shared" si="67"/>
        <v>21</v>
      </c>
      <c r="S90" s="27">
        <f t="shared" si="67"/>
        <v>18</v>
      </c>
      <c r="T90" s="27">
        <f t="shared" si="67"/>
        <v>22</v>
      </c>
      <c r="U90" s="27">
        <f t="shared" si="67"/>
        <v>26</v>
      </c>
      <c r="V90" s="32">
        <f t="shared" si="67"/>
        <v>26</v>
      </c>
      <c r="W90" s="27">
        <f t="shared" si="67"/>
        <v>28</v>
      </c>
      <c r="X90" s="27">
        <f t="shared" si="67"/>
        <v>34</v>
      </c>
      <c r="Y90" s="27">
        <f t="shared" si="67"/>
        <v>38</v>
      </c>
      <c r="Z90" s="27">
        <f>SUM(Z91:Z92)</f>
        <v>39</v>
      </c>
      <c r="AA90" s="32">
        <f>SUM(AA91:AA92)</f>
        <v>39</v>
      </c>
      <c r="AB90" s="27">
        <f>SUM(AB91:AB92)</f>
        <v>41</v>
      </c>
      <c r="AC90" s="27">
        <f>SUM(AC91:AC92)</f>
        <v>45</v>
      </c>
      <c r="AD90" s="27">
        <f>SUM(AD91:AD92)</f>
        <v>44</v>
      </c>
      <c r="AE90" s="27">
        <f t="shared" ref="AE90:AL90" si="68">SUM(AE91:AE92)</f>
        <v>46</v>
      </c>
      <c r="AF90" s="32">
        <f t="shared" si="68"/>
        <v>46</v>
      </c>
      <c r="AG90" s="27">
        <f t="shared" si="68"/>
        <v>45</v>
      </c>
      <c r="AH90" s="27">
        <f t="shared" si="68"/>
        <v>50</v>
      </c>
      <c r="AI90" s="27">
        <f t="shared" si="68"/>
        <v>51</v>
      </c>
      <c r="AJ90" s="27">
        <f t="shared" si="68"/>
        <v>52</v>
      </c>
      <c r="AK90" s="32">
        <f>SUM(AK91:AK92)</f>
        <v>52</v>
      </c>
      <c r="AL90" s="27">
        <f t="shared" si="68"/>
        <v>53</v>
      </c>
      <c r="AM90" s="27">
        <f t="shared" ref="AM90:AS90" si="69">SUM(AM91:AM92)</f>
        <v>53</v>
      </c>
      <c r="AN90" s="27">
        <f t="shared" si="69"/>
        <v>56</v>
      </c>
      <c r="AO90" s="27">
        <f t="shared" si="69"/>
        <v>58</v>
      </c>
      <c r="AP90" s="32">
        <f t="shared" si="69"/>
        <v>58</v>
      </c>
      <c r="AQ90" s="27">
        <f t="shared" si="69"/>
        <v>56</v>
      </c>
      <c r="AR90" s="27">
        <f t="shared" si="69"/>
        <v>61</v>
      </c>
      <c r="AS90" s="27">
        <f t="shared" si="69"/>
        <v>60</v>
      </c>
    </row>
    <row r="91" spans="2:45" outlineLevel="1" x14ac:dyDescent="0.3">
      <c r="B91" s="20" t="s">
        <v>52</v>
      </c>
      <c r="C91" s="22">
        <v>22</v>
      </c>
      <c r="D91" s="22">
        <v>18</v>
      </c>
      <c r="E91" s="22">
        <v>15</v>
      </c>
      <c r="F91" s="22">
        <v>14</v>
      </c>
      <c r="G91" s="36">
        <f>F91</f>
        <v>14</v>
      </c>
      <c r="H91" s="22">
        <v>12</v>
      </c>
      <c r="I91" s="22">
        <v>11</v>
      </c>
      <c r="J91" s="22">
        <v>10</v>
      </c>
      <c r="K91" s="22">
        <v>9</v>
      </c>
      <c r="L91" s="36">
        <f>K91</f>
        <v>9</v>
      </c>
      <c r="M91" s="22">
        <v>9</v>
      </c>
      <c r="N91" s="22">
        <v>8</v>
      </c>
      <c r="O91" s="22">
        <v>7</v>
      </c>
      <c r="P91" s="22">
        <v>7</v>
      </c>
      <c r="Q91" s="36">
        <f>P91</f>
        <v>7</v>
      </c>
      <c r="R91" s="22">
        <v>7</v>
      </c>
      <c r="S91" s="22">
        <v>4</v>
      </c>
      <c r="T91" s="22">
        <v>7</v>
      </c>
      <c r="U91" s="22">
        <v>8</v>
      </c>
      <c r="V91" s="36">
        <f>U91</f>
        <v>8</v>
      </c>
      <c r="W91" s="22">
        <v>9</v>
      </c>
      <c r="X91" s="22">
        <v>12</v>
      </c>
      <c r="Y91" s="22">
        <v>15</v>
      </c>
      <c r="Z91" s="22">
        <v>14</v>
      </c>
      <c r="AA91" s="36">
        <f>Z91</f>
        <v>14</v>
      </c>
      <c r="AB91" s="22">
        <v>15</v>
      </c>
      <c r="AC91" s="22">
        <v>19</v>
      </c>
      <c r="AD91" s="22">
        <v>19</v>
      </c>
      <c r="AE91" s="22">
        <v>20</v>
      </c>
      <c r="AF91" s="36">
        <f>AE91</f>
        <v>20</v>
      </c>
      <c r="AG91" s="22">
        <v>19</v>
      </c>
      <c r="AH91" s="22">
        <v>22</v>
      </c>
      <c r="AI91" s="22">
        <v>22</v>
      </c>
      <c r="AJ91" s="22">
        <v>21</v>
      </c>
      <c r="AK91" s="36">
        <f>AJ91</f>
        <v>21</v>
      </c>
      <c r="AL91" s="22">
        <v>22</v>
      </c>
      <c r="AM91" s="22">
        <v>21</v>
      </c>
      <c r="AN91" s="22">
        <v>20</v>
      </c>
      <c r="AO91" s="22">
        <v>22</v>
      </c>
      <c r="AP91" s="36">
        <f>AO91</f>
        <v>22</v>
      </c>
      <c r="AQ91" s="22">
        <v>20</v>
      </c>
      <c r="AR91" s="22">
        <v>22</v>
      </c>
      <c r="AS91" s="22">
        <v>20</v>
      </c>
    </row>
    <row r="92" spans="2:45" outlineLevel="1" x14ac:dyDescent="0.3">
      <c r="B92" s="20" t="s">
        <v>73</v>
      </c>
      <c r="C92" s="22">
        <v>24</v>
      </c>
      <c r="D92" s="22">
        <v>21</v>
      </c>
      <c r="E92" s="22">
        <v>21</v>
      </c>
      <c r="F92" s="22">
        <v>21</v>
      </c>
      <c r="G92" s="36">
        <f>F92</f>
        <v>21</v>
      </c>
      <c r="H92" s="22">
        <v>21</v>
      </c>
      <c r="I92" s="22">
        <v>21</v>
      </c>
      <c r="J92" s="22">
        <v>20</v>
      </c>
      <c r="K92" s="22">
        <v>19</v>
      </c>
      <c r="L92" s="36">
        <f>K92</f>
        <v>19</v>
      </c>
      <c r="M92" s="22">
        <v>18</v>
      </c>
      <c r="N92" s="22">
        <v>18</v>
      </c>
      <c r="O92" s="22">
        <v>14</v>
      </c>
      <c r="P92" s="22">
        <v>14</v>
      </c>
      <c r="Q92" s="36">
        <f>P92</f>
        <v>14</v>
      </c>
      <c r="R92" s="22">
        <v>14</v>
      </c>
      <c r="S92" s="22">
        <v>14</v>
      </c>
      <c r="T92" s="22">
        <v>15</v>
      </c>
      <c r="U92" s="22">
        <v>18</v>
      </c>
      <c r="V92" s="36">
        <f>U92</f>
        <v>18</v>
      </c>
      <c r="W92" s="22">
        <v>19</v>
      </c>
      <c r="X92" s="22">
        <v>22</v>
      </c>
      <c r="Y92" s="22">
        <v>23</v>
      </c>
      <c r="Z92" s="22">
        <v>25</v>
      </c>
      <c r="AA92" s="36">
        <f>Z92</f>
        <v>25</v>
      </c>
      <c r="AB92" s="22">
        <v>26</v>
      </c>
      <c r="AC92" s="22">
        <v>26</v>
      </c>
      <c r="AD92" s="22">
        <v>25</v>
      </c>
      <c r="AE92" s="22">
        <v>26</v>
      </c>
      <c r="AF92" s="36">
        <f>AE92</f>
        <v>26</v>
      </c>
      <c r="AG92" s="22">
        <v>26</v>
      </c>
      <c r="AH92" s="22">
        <v>28</v>
      </c>
      <c r="AI92" s="22">
        <v>29</v>
      </c>
      <c r="AJ92" s="22">
        <v>31</v>
      </c>
      <c r="AK92" s="36">
        <f>AJ92</f>
        <v>31</v>
      </c>
      <c r="AL92" s="22">
        <v>31</v>
      </c>
      <c r="AM92" s="22">
        <v>32</v>
      </c>
      <c r="AN92" s="22">
        <v>36</v>
      </c>
      <c r="AO92" s="22">
        <v>36</v>
      </c>
      <c r="AP92" s="36">
        <f>AO92</f>
        <v>36</v>
      </c>
      <c r="AQ92" s="22">
        <v>36</v>
      </c>
      <c r="AR92" s="22">
        <v>39</v>
      </c>
      <c r="AS92" s="22">
        <v>40</v>
      </c>
    </row>
    <row r="93" spans="2:45" x14ac:dyDescent="0.3">
      <c r="C93" s="22"/>
      <c r="D93" s="22"/>
      <c r="E93" s="22"/>
      <c r="F93" s="22"/>
      <c r="G93" s="36"/>
      <c r="H93" s="22"/>
      <c r="I93" s="22"/>
      <c r="J93" s="22"/>
      <c r="K93" s="22"/>
      <c r="L93" s="36"/>
      <c r="M93" s="22"/>
      <c r="N93" s="22"/>
      <c r="O93" s="22"/>
      <c r="P93" s="22"/>
      <c r="Q93" s="36"/>
      <c r="R93" s="22"/>
      <c r="S93" s="22"/>
      <c r="T93" s="22"/>
      <c r="U93" s="22"/>
      <c r="V93" s="36"/>
      <c r="W93" s="22"/>
      <c r="X93" s="22"/>
      <c r="Y93" s="22"/>
      <c r="Z93" s="22"/>
      <c r="AA93" s="36"/>
      <c r="AB93" s="22"/>
      <c r="AC93" s="22"/>
      <c r="AD93" s="22"/>
      <c r="AE93" s="22"/>
      <c r="AF93" s="36"/>
      <c r="AG93" s="22"/>
      <c r="AH93" s="22"/>
      <c r="AI93" s="22"/>
      <c r="AJ93" s="22"/>
      <c r="AK93" s="36"/>
      <c r="AL93" s="22"/>
      <c r="AM93" s="22"/>
      <c r="AN93" s="22"/>
      <c r="AO93" s="22"/>
      <c r="AP93" s="36"/>
      <c r="AQ93" s="22"/>
      <c r="AR93" s="22"/>
      <c r="AS93" s="22"/>
    </row>
    <row r="94" spans="2:45" x14ac:dyDescent="0.3">
      <c r="B94" s="26" t="s">
        <v>88</v>
      </c>
      <c r="C94" s="27"/>
      <c r="D94" s="27"/>
      <c r="E94" s="27"/>
      <c r="F94" s="27"/>
      <c r="G94" s="32"/>
      <c r="H94" s="27"/>
      <c r="I94" s="27"/>
      <c r="J94" s="27"/>
      <c r="K94" s="27"/>
      <c r="L94" s="32"/>
      <c r="M94" s="27"/>
      <c r="N94" s="27"/>
      <c r="O94" s="27"/>
      <c r="P94" s="27"/>
      <c r="Q94" s="32"/>
      <c r="R94" s="27"/>
      <c r="S94" s="27"/>
      <c r="T94" s="27"/>
      <c r="U94" s="27"/>
      <c r="V94" s="32"/>
      <c r="W94" s="27"/>
      <c r="X94" s="27"/>
      <c r="Y94" s="27"/>
      <c r="Z94" s="27"/>
      <c r="AA94" s="32"/>
      <c r="AB94" s="27"/>
      <c r="AC94" s="27"/>
      <c r="AD94" s="27"/>
      <c r="AE94" s="27"/>
      <c r="AF94" s="32"/>
      <c r="AG94" s="27"/>
      <c r="AH94" s="27"/>
      <c r="AI94" s="27"/>
      <c r="AJ94" s="27"/>
      <c r="AK94" s="32"/>
      <c r="AL94" s="27"/>
      <c r="AM94" s="27"/>
      <c r="AN94" s="27"/>
      <c r="AO94" s="27"/>
      <c r="AP94" s="32"/>
      <c r="AQ94" s="27"/>
      <c r="AR94" s="27"/>
      <c r="AS94" s="27"/>
    </row>
    <row r="95" spans="2:45" x14ac:dyDescent="0.3">
      <c r="B95" s="60" t="s">
        <v>89</v>
      </c>
      <c r="C95" s="61">
        <f>SUM(C96:C97)</f>
        <v>1</v>
      </c>
      <c r="D95" s="61">
        <f t="shared" ref="D95:Y95" si="70">SUM(D96:D97)</f>
        <v>7</v>
      </c>
      <c r="E95" s="61">
        <f t="shared" si="70"/>
        <v>3</v>
      </c>
      <c r="F95" s="61">
        <f t="shared" si="70"/>
        <v>1</v>
      </c>
      <c r="G95" s="61">
        <f t="shared" si="70"/>
        <v>12</v>
      </c>
      <c r="H95" s="61">
        <f t="shared" si="70"/>
        <v>2</v>
      </c>
      <c r="I95" s="61">
        <f t="shared" si="70"/>
        <v>1</v>
      </c>
      <c r="J95" s="61">
        <f t="shared" si="70"/>
        <v>2</v>
      </c>
      <c r="K95" s="61">
        <f t="shared" si="70"/>
        <v>2</v>
      </c>
      <c r="L95" s="61">
        <f t="shared" si="70"/>
        <v>7</v>
      </c>
      <c r="M95" s="61">
        <f t="shared" si="70"/>
        <v>1</v>
      </c>
      <c r="N95" s="61">
        <f t="shared" si="70"/>
        <v>1</v>
      </c>
      <c r="O95" s="61">
        <f t="shared" si="70"/>
        <v>5</v>
      </c>
      <c r="P95" s="61">
        <f t="shared" si="70"/>
        <v>0</v>
      </c>
      <c r="Q95" s="61">
        <f t="shared" si="70"/>
        <v>7</v>
      </c>
      <c r="R95" s="61">
        <f t="shared" si="70"/>
        <v>0</v>
      </c>
      <c r="S95" s="61">
        <f t="shared" si="70"/>
        <v>3</v>
      </c>
      <c r="T95" s="61">
        <f t="shared" si="70"/>
        <v>0</v>
      </c>
      <c r="U95" s="61">
        <f t="shared" si="70"/>
        <v>2</v>
      </c>
      <c r="V95" s="61">
        <f t="shared" si="70"/>
        <v>5</v>
      </c>
      <c r="W95" s="61">
        <f t="shared" si="70"/>
        <v>0</v>
      </c>
      <c r="X95" s="61">
        <f t="shared" si="70"/>
        <v>1</v>
      </c>
      <c r="Y95" s="61">
        <f t="shared" si="70"/>
        <v>1</v>
      </c>
      <c r="Z95" s="61">
        <f t="shared" ref="Z95:AF95" si="71">SUM(Z96:Z97)</f>
        <v>3</v>
      </c>
      <c r="AA95" s="61">
        <f t="shared" si="71"/>
        <v>5</v>
      </c>
      <c r="AB95" s="61">
        <f t="shared" si="71"/>
        <v>1</v>
      </c>
      <c r="AC95" s="61">
        <f t="shared" si="71"/>
        <v>0</v>
      </c>
      <c r="AD95" s="61">
        <f t="shared" si="71"/>
        <v>3</v>
      </c>
      <c r="AE95" s="61">
        <f t="shared" si="71"/>
        <v>1</v>
      </c>
      <c r="AF95" s="61">
        <f t="shared" si="71"/>
        <v>5</v>
      </c>
      <c r="AG95" s="61">
        <f t="shared" ref="AG95:AL95" si="72">SUM(AG96:AG97)</f>
        <v>3</v>
      </c>
      <c r="AH95" s="61">
        <f t="shared" si="72"/>
        <v>0</v>
      </c>
      <c r="AI95" s="61">
        <f t="shared" si="72"/>
        <v>2</v>
      </c>
      <c r="AJ95" s="61">
        <f t="shared" si="72"/>
        <v>4</v>
      </c>
      <c r="AK95" s="61">
        <f>SUM(AK96:AK97)</f>
        <v>9</v>
      </c>
      <c r="AL95" s="61">
        <f t="shared" si="72"/>
        <v>2</v>
      </c>
      <c r="AM95" s="61">
        <f t="shared" ref="AM95:AS95" si="73">SUM(AM96:AM97)</f>
        <v>4</v>
      </c>
      <c r="AN95" s="61">
        <f t="shared" si="73"/>
        <v>1</v>
      </c>
      <c r="AO95" s="61">
        <f t="shared" si="73"/>
        <v>1</v>
      </c>
      <c r="AP95" s="61">
        <f t="shared" si="73"/>
        <v>8</v>
      </c>
      <c r="AQ95" s="61">
        <f t="shared" si="73"/>
        <v>5</v>
      </c>
      <c r="AR95" s="61">
        <f t="shared" si="73"/>
        <v>1</v>
      </c>
      <c r="AS95" s="61">
        <f t="shared" si="73"/>
        <v>0</v>
      </c>
    </row>
    <row r="96" spans="2:45" outlineLevel="1" x14ac:dyDescent="0.3">
      <c r="B96" s="20" t="s">
        <v>52</v>
      </c>
      <c r="C96" s="56">
        <v>1</v>
      </c>
      <c r="D96" s="56">
        <v>4</v>
      </c>
      <c r="E96" s="56">
        <v>3</v>
      </c>
      <c r="F96" s="56">
        <v>1</v>
      </c>
      <c r="G96" s="57">
        <f>SUM(C96:F96)</f>
        <v>9</v>
      </c>
      <c r="H96" s="56">
        <v>2</v>
      </c>
      <c r="I96" s="56">
        <v>1</v>
      </c>
      <c r="J96" s="56">
        <v>1</v>
      </c>
      <c r="K96" s="56">
        <v>1</v>
      </c>
      <c r="L96" s="57">
        <f>SUM(H96:K96)</f>
        <v>5</v>
      </c>
      <c r="M96" s="56">
        <v>0</v>
      </c>
      <c r="N96" s="56">
        <v>1</v>
      </c>
      <c r="O96" s="56">
        <v>1</v>
      </c>
      <c r="P96" s="56">
        <v>0</v>
      </c>
      <c r="Q96" s="57">
        <f>SUM(M96:P96)</f>
        <v>2</v>
      </c>
      <c r="R96" s="56">
        <v>0</v>
      </c>
      <c r="S96" s="56">
        <v>3</v>
      </c>
      <c r="T96" s="56">
        <v>0</v>
      </c>
      <c r="U96" s="56">
        <v>1</v>
      </c>
      <c r="V96" s="57">
        <f>SUM(R96:U96)</f>
        <v>4</v>
      </c>
      <c r="W96" s="56">
        <v>0</v>
      </c>
      <c r="X96" s="56">
        <v>0</v>
      </c>
      <c r="Y96" s="56">
        <v>0</v>
      </c>
      <c r="Z96" s="56">
        <v>2</v>
      </c>
      <c r="AA96" s="57">
        <f>SUM(W96:Z96)</f>
        <v>2</v>
      </c>
      <c r="AB96" s="56">
        <v>1</v>
      </c>
      <c r="AC96" s="56">
        <v>0</v>
      </c>
      <c r="AD96" s="56">
        <v>1</v>
      </c>
      <c r="AE96" s="56">
        <v>1</v>
      </c>
      <c r="AF96" s="57">
        <f>SUM(AB96:AE96)</f>
        <v>3</v>
      </c>
      <c r="AG96" s="56">
        <v>1</v>
      </c>
      <c r="AH96" s="56">
        <v>0</v>
      </c>
      <c r="AI96" s="56">
        <v>1</v>
      </c>
      <c r="AJ96" s="56">
        <v>2</v>
      </c>
      <c r="AK96" s="57">
        <f>SUM(AG96:AJ96)</f>
        <v>4</v>
      </c>
      <c r="AL96" s="56">
        <v>0</v>
      </c>
      <c r="AM96" s="56">
        <v>4</v>
      </c>
      <c r="AN96" s="56">
        <v>1</v>
      </c>
      <c r="AO96" s="56">
        <v>1</v>
      </c>
      <c r="AP96" s="57">
        <f>SUM(AL96:AO96)</f>
        <v>6</v>
      </c>
      <c r="AQ96" s="56">
        <v>4</v>
      </c>
      <c r="AR96" s="56">
        <v>1</v>
      </c>
      <c r="AS96" s="56">
        <v>0</v>
      </c>
    </row>
    <row r="97" spans="2:45" outlineLevel="1" x14ac:dyDescent="0.3">
      <c r="B97" s="20" t="s">
        <v>73</v>
      </c>
      <c r="C97" s="56">
        <v>0</v>
      </c>
      <c r="D97" s="56">
        <v>3</v>
      </c>
      <c r="E97" s="56">
        <v>0</v>
      </c>
      <c r="F97" s="56">
        <v>0</v>
      </c>
      <c r="G97" s="57">
        <f>SUM(C97:F97)</f>
        <v>3</v>
      </c>
      <c r="H97" s="56">
        <v>0</v>
      </c>
      <c r="I97" s="56">
        <v>0</v>
      </c>
      <c r="J97" s="56">
        <v>1</v>
      </c>
      <c r="K97" s="56">
        <v>1</v>
      </c>
      <c r="L97" s="57">
        <f>SUM(H97:K97)</f>
        <v>2</v>
      </c>
      <c r="M97" s="56">
        <v>1</v>
      </c>
      <c r="N97" s="56">
        <v>0</v>
      </c>
      <c r="O97" s="56">
        <v>4</v>
      </c>
      <c r="P97" s="56">
        <v>0</v>
      </c>
      <c r="Q97" s="57">
        <f>SUM(M97:P97)</f>
        <v>5</v>
      </c>
      <c r="R97" s="56">
        <v>0</v>
      </c>
      <c r="S97" s="56">
        <v>0</v>
      </c>
      <c r="T97" s="56">
        <v>0</v>
      </c>
      <c r="U97" s="56">
        <v>1</v>
      </c>
      <c r="V97" s="57">
        <f>SUM(R97:U97)</f>
        <v>1</v>
      </c>
      <c r="W97" s="56">
        <v>0</v>
      </c>
      <c r="X97" s="56">
        <v>1</v>
      </c>
      <c r="Y97" s="56">
        <v>1</v>
      </c>
      <c r="Z97" s="56">
        <v>1</v>
      </c>
      <c r="AA97" s="57">
        <f>SUM(W97:Z97)</f>
        <v>3</v>
      </c>
      <c r="AB97" s="56">
        <v>0</v>
      </c>
      <c r="AC97" s="56">
        <v>0</v>
      </c>
      <c r="AD97" s="56">
        <v>2</v>
      </c>
      <c r="AE97" s="56">
        <v>0</v>
      </c>
      <c r="AF97" s="57">
        <f>SUM(AB97:AE97)</f>
        <v>2</v>
      </c>
      <c r="AG97" s="56">
        <v>2</v>
      </c>
      <c r="AH97" s="56">
        <v>0</v>
      </c>
      <c r="AI97" s="56">
        <v>1</v>
      </c>
      <c r="AJ97" s="56">
        <v>2</v>
      </c>
      <c r="AK97" s="57">
        <f>SUM(AG97:AJ97)</f>
        <v>5</v>
      </c>
      <c r="AL97" s="56">
        <v>2</v>
      </c>
      <c r="AM97" s="56">
        <v>0</v>
      </c>
      <c r="AN97" s="56">
        <v>0</v>
      </c>
      <c r="AO97" s="56">
        <v>0</v>
      </c>
      <c r="AP97" s="57">
        <f>SUM(AL97:AO97)</f>
        <v>2</v>
      </c>
      <c r="AQ97" s="56">
        <v>1</v>
      </c>
      <c r="AR97" s="56">
        <v>0</v>
      </c>
      <c r="AS97" s="56">
        <v>0</v>
      </c>
    </row>
    <row r="98" spans="2:45" x14ac:dyDescent="0.3">
      <c r="B98" s="60" t="s">
        <v>90</v>
      </c>
      <c r="C98" s="62">
        <f t="shared" ref="C98:U98" si="74">C99+C100</f>
        <v>118990</v>
      </c>
      <c r="D98" s="62">
        <f t="shared" si="74"/>
        <v>455859</v>
      </c>
      <c r="E98" s="62">
        <f t="shared" si="74"/>
        <v>124505</v>
      </c>
      <c r="F98" s="62">
        <f t="shared" si="74"/>
        <v>67513</v>
      </c>
      <c r="G98" s="63">
        <f t="shared" si="74"/>
        <v>766867</v>
      </c>
      <c r="H98" s="62">
        <f t="shared" si="74"/>
        <v>152820</v>
      </c>
      <c r="I98" s="62">
        <f t="shared" si="74"/>
        <v>100595</v>
      </c>
      <c r="J98" s="62">
        <f t="shared" si="74"/>
        <v>108833</v>
      </c>
      <c r="K98" s="62">
        <f t="shared" si="74"/>
        <v>222533</v>
      </c>
      <c r="L98" s="63">
        <f t="shared" si="74"/>
        <v>584781</v>
      </c>
      <c r="M98" s="62">
        <f t="shared" si="74"/>
        <v>67797</v>
      </c>
      <c r="N98" s="62">
        <f t="shared" si="74"/>
        <v>371425</v>
      </c>
      <c r="O98" s="62">
        <f t="shared" si="74"/>
        <v>498959</v>
      </c>
      <c r="P98" s="62">
        <f t="shared" si="74"/>
        <v>0</v>
      </c>
      <c r="Q98" s="63">
        <f t="shared" si="74"/>
        <v>938181</v>
      </c>
      <c r="R98" s="62">
        <f t="shared" si="74"/>
        <v>0</v>
      </c>
      <c r="S98" s="62">
        <f t="shared" si="74"/>
        <v>351032</v>
      </c>
      <c r="T98" s="62">
        <f t="shared" si="74"/>
        <v>0</v>
      </c>
      <c r="U98" s="62">
        <f t="shared" si="74"/>
        <v>114000</v>
      </c>
      <c r="V98" s="63">
        <f>V99+V100</f>
        <v>465032</v>
      </c>
      <c r="W98" s="62">
        <f t="shared" ref="W98:AB98" si="75">W99+W100</f>
        <v>0</v>
      </c>
      <c r="X98" s="62">
        <f t="shared" si="75"/>
        <v>67974.112329896903</v>
      </c>
      <c r="Y98" s="62">
        <f t="shared" si="75"/>
        <v>46568</v>
      </c>
      <c r="Z98" s="62">
        <f t="shared" si="75"/>
        <v>304610.35928208457</v>
      </c>
      <c r="AA98" s="63">
        <f>AA99+AA100</f>
        <v>419152.47161198145</v>
      </c>
      <c r="AB98" s="62">
        <f t="shared" si="75"/>
        <v>109263.42307692308</v>
      </c>
      <c r="AC98" s="62">
        <f>AC99+AC100</f>
        <v>0</v>
      </c>
      <c r="AD98" s="62">
        <f>AD99+AD100</f>
        <v>196863.45528165528</v>
      </c>
      <c r="AE98" s="62">
        <f>AE99+AE100</f>
        <v>59705.802000000003</v>
      </c>
      <c r="AF98" s="63">
        <f>AF99+AF100</f>
        <v>365832.68035857833</v>
      </c>
      <c r="AG98" s="62">
        <f t="shared" ref="AG98:AL98" si="76">AG99+AG100</f>
        <v>192658.90180067546</v>
      </c>
      <c r="AH98" s="62">
        <f t="shared" si="76"/>
        <v>0</v>
      </c>
      <c r="AI98" s="62">
        <f t="shared" si="76"/>
        <v>115468.9717317145</v>
      </c>
      <c r="AJ98" s="62">
        <f t="shared" si="76"/>
        <v>353671.59</v>
      </c>
      <c r="AK98" s="63">
        <f>AK99+AK100</f>
        <v>661799.46353238996</v>
      </c>
      <c r="AL98" s="62">
        <f t="shared" si="76"/>
        <v>627000</v>
      </c>
      <c r="AM98" s="62">
        <f t="shared" ref="AM98:AS98" si="77">AM99+AM100</f>
        <v>250000</v>
      </c>
      <c r="AN98" s="62">
        <f t="shared" si="77"/>
        <v>120000</v>
      </c>
      <c r="AO98" s="62">
        <f t="shared" si="77"/>
        <v>70000</v>
      </c>
      <c r="AP98" s="63">
        <f t="shared" si="77"/>
        <v>1067000</v>
      </c>
      <c r="AQ98" s="62">
        <f t="shared" si="77"/>
        <v>558482.71000000008</v>
      </c>
      <c r="AR98" s="62">
        <f t="shared" si="77"/>
        <v>99883.119360000012</v>
      </c>
      <c r="AS98" s="62">
        <f t="shared" si="77"/>
        <v>458000</v>
      </c>
    </row>
    <row r="99" spans="2:45" outlineLevel="1" x14ac:dyDescent="0.3">
      <c r="B99" s="20" t="s">
        <v>52</v>
      </c>
      <c r="C99" s="28">
        <v>118990</v>
      </c>
      <c r="D99" s="28">
        <v>314993</v>
      </c>
      <c r="E99" s="28">
        <v>124505</v>
      </c>
      <c r="F99" s="28">
        <v>67513</v>
      </c>
      <c r="G99" s="35">
        <f>SUM(C99:F99)</f>
        <v>626001</v>
      </c>
      <c r="H99" s="28">
        <v>152820</v>
      </c>
      <c r="I99" s="28">
        <v>100595</v>
      </c>
      <c r="J99" s="28">
        <v>52133</v>
      </c>
      <c r="K99" s="28">
        <v>143594</v>
      </c>
      <c r="L99" s="35">
        <f>SUM(H99:K99)</f>
        <v>449142</v>
      </c>
      <c r="M99" s="28">
        <v>0</v>
      </c>
      <c r="N99" s="28">
        <v>371425</v>
      </c>
      <c r="O99" s="28">
        <v>221399</v>
      </c>
      <c r="P99" s="28">
        <v>0</v>
      </c>
      <c r="Q99" s="35">
        <f>SUM(M99:P99)</f>
        <v>592824</v>
      </c>
      <c r="R99" s="28">
        <v>0</v>
      </c>
      <c r="S99" s="28">
        <v>351032</v>
      </c>
      <c r="T99" s="28">
        <v>0</v>
      </c>
      <c r="U99" s="28">
        <v>12000</v>
      </c>
      <c r="V99" s="35">
        <f>SUM(R99:U99)</f>
        <v>363032</v>
      </c>
      <c r="W99" s="28">
        <v>0</v>
      </c>
      <c r="X99" s="28">
        <v>0</v>
      </c>
      <c r="Y99" s="28">
        <v>0</v>
      </c>
      <c r="Z99" s="28">
        <v>235775.22101208457</v>
      </c>
      <c r="AA99" s="35">
        <f>SUM(W99:Z99)</f>
        <v>235775.22101208457</v>
      </c>
      <c r="AB99" s="28">
        <v>109263.42307692308</v>
      </c>
      <c r="AC99" s="28">
        <v>0</v>
      </c>
      <c r="AD99" s="28">
        <v>65852.918944006582</v>
      </c>
      <c r="AE99" s="28">
        <v>59705.802000000003</v>
      </c>
      <c r="AF99" s="35">
        <f>SUM(AB99:AE99)</f>
        <v>234822.14402092967</v>
      </c>
      <c r="AG99" s="28">
        <v>28621.600000000002</v>
      </c>
      <c r="AH99" s="28">
        <v>0</v>
      </c>
      <c r="AI99" s="28">
        <v>61147.76</v>
      </c>
      <c r="AJ99" s="28">
        <v>131217.71000000002</v>
      </c>
      <c r="AK99" s="35">
        <f>SUM(AG99:AJ99)</f>
        <v>220987.07</v>
      </c>
      <c r="AL99" s="28">
        <v>0</v>
      </c>
      <c r="AM99" s="28">
        <v>250000</v>
      </c>
      <c r="AN99" s="28">
        <v>120000</v>
      </c>
      <c r="AO99" s="28">
        <v>70000</v>
      </c>
      <c r="AP99" s="35">
        <f>SUM(AL99:AO99)</f>
        <v>440000</v>
      </c>
      <c r="AQ99" s="28">
        <v>451482.71000000008</v>
      </c>
      <c r="AR99" s="28">
        <v>99883.119360000012</v>
      </c>
      <c r="AS99" s="28">
        <v>185000</v>
      </c>
    </row>
    <row r="100" spans="2:45" outlineLevel="1" x14ac:dyDescent="0.3">
      <c r="B100" s="20" t="s">
        <v>73</v>
      </c>
      <c r="C100" s="28">
        <v>0</v>
      </c>
      <c r="D100" s="29">
        <v>140866</v>
      </c>
      <c r="E100" s="29">
        <v>0</v>
      </c>
      <c r="F100" s="29">
        <v>0</v>
      </c>
      <c r="G100" s="35">
        <f>SUM(C100:F100)</f>
        <v>140866</v>
      </c>
      <c r="H100" s="28">
        <v>0</v>
      </c>
      <c r="I100" s="29">
        <v>0</v>
      </c>
      <c r="J100" s="29">
        <v>56700</v>
      </c>
      <c r="K100" s="29">
        <v>78939</v>
      </c>
      <c r="L100" s="35">
        <f>SUM(H100:K100)</f>
        <v>135639</v>
      </c>
      <c r="M100" s="28">
        <v>67797</v>
      </c>
      <c r="N100" s="29">
        <v>0</v>
      </c>
      <c r="O100" s="29">
        <v>277560</v>
      </c>
      <c r="P100" s="29">
        <v>0</v>
      </c>
      <c r="Q100" s="35">
        <f>SUM(M100:P100)</f>
        <v>345357</v>
      </c>
      <c r="R100" s="28">
        <v>0</v>
      </c>
      <c r="S100" s="29">
        <v>0</v>
      </c>
      <c r="T100" s="29">
        <v>0</v>
      </c>
      <c r="U100" s="29">
        <v>102000</v>
      </c>
      <c r="V100" s="35">
        <f>SUM(R100:U100)</f>
        <v>102000</v>
      </c>
      <c r="W100" s="28">
        <v>0</v>
      </c>
      <c r="X100" s="29">
        <v>67974.112329896903</v>
      </c>
      <c r="Y100" s="29">
        <v>46568</v>
      </c>
      <c r="Z100" s="29">
        <v>68835.138269999996</v>
      </c>
      <c r="AA100" s="35">
        <f>SUM(W100:Z100)</f>
        <v>183377.25059989688</v>
      </c>
      <c r="AB100" s="28">
        <v>0</v>
      </c>
      <c r="AC100" s="29">
        <v>0</v>
      </c>
      <c r="AD100" s="29">
        <v>131010.53633764869</v>
      </c>
      <c r="AE100" s="29">
        <v>0</v>
      </c>
      <c r="AF100" s="35">
        <f>SUM(AB100:AE100)</f>
        <v>131010.53633764869</v>
      </c>
      <c r="AG100" s="28">
        <v>164037.30180067546</v>
      </c>
      <c r="AH100" s="29">
        <v>0</v>
      </c>
      <c r="AI100" s="29">
        <v>54321.211731714502</v>
      </c>
      <c r="AJ100" s="29">
        <v>222453.88</v>
      </c>
      <c r="AK100" s="35">
        <f>SUM(AG100:AJ100)</f>
        <v>440812.39353238995</v>
      </c>
      <c r="AL100" s="28">
        <v>627000</v>
      </c>
      <c r="AM100" s="29">
        <v>0</v>
      </c>
      <c r="AN100" s="29">
        <v>0</v>
      </c>
      <c r="AO100" s="29">
        <v>0</v>
      </c>
      <c r="AP100" s="35">
        <f>SUM(AL100:AO100)</f>
        <v>627000</v>
      </c>
      <c r="AQ100" s="28">
        <v>107000</v>
      </c>
      <c r="AR100" s="29"/>
      <c r="AS100" s="29">
        <v>273000</v>
      </c>
    </row>
    <row r="101" spans="2:45" x14ac:dyDescent="0.3">
      <c r="B101" s="25" t="s">
        <v>91</v>
      </c>
      <c r="C101" s="22"/>
      <c r="D101" s="22"/>
      <c r="E101" s="22"/>
      <c r="G101" s="36"/>
      <c r="H101" s="22"/>
      <c r="I101" s="22"/>
      <c r="J101" s="22"/>
      <c r="L101" s="36"/>
      <c r="M101" s="22"/>
      <c r="N101" s="22"/>
      <c r="O101" s="22"/>
      <c r="Q101" s="36"/>
      <c r="R101" s="22"/>
      <c r="S101" s="22"/>
      <c r="T101" s="22"/>
      <c r="V101" s="36"/>
      <c r="W101" s="22"/>
      <c r="X101" s="22"/>
      <c r="Y101" s="22"/>
      <c r="AA101" s="36"/>
      <c r="AB101" s="22"/>
      <c r="AC101" s="22"/>
      <c r="AD101" s="22"/>
      <c r="AF101" s="36"/>
      <c r="AG101" s="22"/>
      <c r="AH101" s="22"/>
      <c r="AI101" s="22"/>
      <c r="AK101" s="36"/>
      <c r="AL101" s="22"/>
      <c r="AM101" s="22"/>
      <c r="AN101" s="22"/>
      <c r="AP101" s="36"/>
      <c r="AQ101" s="22"/>
      <c r="AR101" s="22"/>
      <c r="AS101" s="22"/>
    </row>
    <row r="102" spans="2:45" x14ac:dyDescent="0.3">
      <c r="G102" s="37"/>
      <c r="L102" s="37"/>
      <c r="Q102" s="37"/>
      <c r="V102" s="37"/>
      <c r="AA102" s="37"/>
      <c r="AF102" s="37"/>
      <c r="AK102" s="37"/>
      <c r="AP102" s="37"/>
    </row>
    <row r="103" spans="2:45" x14ac:dyDescent="0.3">
      <c r="B103" s="26" t="s">
        <v>86</v>
      </c>
      <c r="C103" s="30"/>
      <c r="D103" s="30"/>
      <c r="E103" s="30"/>
      <c r="F103" s="30"/>
      <c r="G103" s="33"/>
      <c r="H103" s="30"/>
      <c r="I103" s="30"/>
      <c r="J103" s="30"/>
      <c r="K103" s="30"/>
      <c r="L103" s="33"/>
      <c r="M103" s="30"/>
      <c r="N103" s="30"/>
      <c r="O103" s="30"/>
      <c r="P103" s="30"/>
      <c r="Q103" s="33"/>
      <c r="R103" s="30"/>
      <c r="S103" s="30"/>
      <c r="T103" s="30"/>
      <c r="U103" s="30"/>
      <c r="V103" s="33"/>
      <c r="W103" s="30"/>
      <c r="X103" s="30"/>
      <c r="Y103" s="30"/>
      <c r="Z103" s="30"/>
      <c r="AA103" s="33"/>
      <c r="AB103" s="30"/>
      <c r="AC103" s="30"/>
      <c r="AD103" s="30"/>
      <c r="AE103" s="30"/>
      <c r="AF103" s="33"/>
      <c r="AG103" s="30"/>
      <c r="AH103" s="30"/>
      <c r="AI103" s="30"/>
      <c r="AJ103" s="30"/>
      <c r="AK103" s="33"/>
      <c r="AL103" s="30"/>
      <c r="AM103" s="30"/>
      <c r="AN103" s="30"/>
      <c r="AO103" s="30"/>
      <c r="AP103" s="33"/>
      <c r="AQ103" s="30"/>
      <c r="AR103" s="30"/>
      <c r="AS103" s="30"/>
    </row>
    <row r="104" spans="2:45" x14ac:dyDescent="0.3">
      <c r="B104" s="60" t="s">
        <v>77</v>
      </c>
      <c r="C104" s="71"/>
      <c r="D104" s="71"/>
      <c r="E104" s="71"/>
      <c r="F104" s="71"/>
      <c r="G104" s="72">
        <f t="shared" ref="G104:AA104" si="78">SUM(G105:G111)</f>
        <v>6499705.0425983761</v>
      </c>
      <c r="H104" s="71">
        <f t="shared" si="78"/>
        <v>0</v>
      </c>
      <c r="I104" s="71">
        <f t="shared" si="78"/>
        <v>0</v>
      </c>
      <c r="J104" s="71">
        <f t="shared" si="78"/>
        <v>0</v>
      </c>
      <c r="K104" s="71">
        <f t="shared" si="78"/>
        <v>0</v>
      </c>
      <c r="L104" s="72">
        <f t="shared" si="78"/>
        <v>3832630.4654427022</v>
      </c>
      <c r="M104" s="71">
        <f t="shared" si="78"/>
        <v>0</v>
      </c>
      <c r="N104" s="71">
        <f t="shared" si="78"/>
        <v>0</v>
      </c>
      <c r="O104" s="71">
        <f t="shared" si="78"/>
        <v>0</v>
      </c>
      <c r="P104" s="71">
        <f t="shared" si="78"/>
        <v>0</v>
      </c>
      <c r="Q104" s="72">
        <f t="shared" si="78"/>
        <v>4195296.0307825664</v>
      </c>
      <c r="R104" s="71">
        <f t="shared" si="78"/>
        <v>4336761</v>
      </c>
      <c r="S104" s="71">
        <f t="shared" si="78"/>
        <v>4128271</v>
      </c>
      <c r="T104" s="71">
        <f t="shared" si="78"/>
        <v>3834283</v>
      </c>
      <c r="U104" s="71">
        <f t="shared" si="78"/>
        <v>3478499</v>
      </c>
      <c r="V104" s="72">
        <f t="shared" si="78"/>
        <v>3478499</v>
      </c>
      <c r="W104" s="71">
        <f t="shared" si="78"/>
        <v>4002843.4812571956</v>
      </c>
      <c r="X104" s="71">
        <f t="shared" si="78"/>
        <v>4144668.3293181821</v>
      </c>
      <c r="Y104" s="71">
        <f t="shared" si="78"/>
        <v>4455535.0830681818</v>
      </c>
      <c r="Z104" s="71">
        <f t="shared" si="78"/>
        <v>5960480.5788490875</v>
      </c>
      <c r="AA104" s="72">
        <f t="shared" si="78"/>
        <v>5960480.5788490875</v>
      </c>
      <c r="AB104" s="71">
        <f t="shared" ref="AB104:AS104" si="79">SUM(AB105:AB111)</f>
        <v>5873722.6648873258</v>
      </c>
      <c r="AC104" s="71">
        <f t="shared" si="79"/>
        <v>7535181.5790178226</v>
      </c>
      <c r="AD104" s="71">
        <f t="shared" si="79"/>
        <v>8442844.4905000553</v>
      </c>
      <c r="AE104" s="71">
        <f t="shared" si="79"/>
        <v>8417982.8346134052</v>
      </c>
      <c r="AF104" s="72">
        <f t="shared" si="79"/>
        <v>8417982.8346134052</v>
      </c>
      <c r="AG104" s="71">
        <f t="shared" si="79"/>
        <v>8161995.4081008425</v>
      </c>
      <c r="AH104" s="71">
        <f t="shared" si="79"/>
        <v>8473892.3642045148</v>
      </c>
      <c r="AI104" s="71">
        <f t="shared" si="79"/>
        <v>8535886.5983653776</v>
      </c>
      <c r="AJ104" s="71">
        <f t="shared" si="79"/>
        <v>8736916.7428757288</v>
      </c>
      <c r="AK104" s="72">
        <f t="shared" si="79"/>
        <v>8736916.7428757288</v>
      </c>
      <c r="AL104" s="71">
        <f t="shared" si="79"/>
        <v>8803116.8491620924</v>
      </c>
      <c r="AM104" s="71">
        <f t="shared" si="79"/>
        <v>9345324.1884324756</v>
      </c>
      <c r="AN104" s="71">
        <f t="shared" si="79"/>
        <v>9252126.9731784258</v>
      </c>
      <c r="AO104" s="71">
        <f t="shared" si="79"/>
        <v>9070889.1463164836</v>
      </c>
      <c r="AP104" s="72">
        <f t="shared" si="79"/>
        <v>9070889.1463164836</v>
      </c>
      <c r="AQ104" s="71">
        <f t="shared" si="79"/>
        <v>9629385.2138164844</v>
      </c>
      <c r="AR104" s="71">
        <f t="shared" si="79"/>
        <v>9520545.4945</v>
      </c>
      <c r="AS104" s="71">
        <f t="shared" si="79"/>
        <v>9715259.3145000003</v>
      </c>
    </row>
    <row r="105" spans="2:45" outlineLevel="1" x14ac:dyDescent="0.3">
      <c r="B105" s="20" t="s">
        <v>93</v>
      </c>
      <c r="C105" s="28"/>
      <c r="D105" s="54"/>
      <c r="E105" s="54"/>
      <c r="F105" s="28"/>
      <c r="G105" s="35">
        <v>193489.2</v>
      </c>
      <c r="H105" s="28"/>
      <c r="I105" s="54"/>
      <c r="J105" s="54"/>
      <c r="K105" s="28"/>
      <c r="L105" s="35">
        <v>193489.2</v>
      </c>
      <c r="M105" s="28"/>
      <c r="N105" s="54"/>
      <c r="O105" s="54"/>
      <c r="P105" s="28"/>
      <c r="Q105" s="35">
        <v>253624.14</v>
      </c>
      <c r="R105" s="28">
        <v>253624</v>
      </c>
      <c r="S105" s="54">
        <v>253624</v>
      </c>
      <c r="T105" s="54">
        <v>230567</v>
      </c>
      <c r="U105" s="28">
        <v>251318</v>
      </c>
      <c r="V105" s="35">
        <f>U105</f>
        <v>251318</v>
      </c>
      <c r="W105" s="28">
        <v>251318.2</v>
      </c>
      <c r="X105" s="54">
        <v>308849.26</v>
      </c>
      <c r="Y105" s="54">
        <v>639511.96</v>
      </c>
      <c r="Z105" s="28">
        <v>639511.96</v>
      </c>
      <c r="AA105" s="35">
        <f t="shared" ref="AA105:AA111" si="80">Z105</f>
        <v>639511.96</v>
      </c>
      <c r="AB105" s="28">
        <v>639511.96</v>
      </c>
      <c r="AC105" s="54">
        <v>393929.9375</v>
      </c>
      <c r="AD105" s="54">
        <v>690231.48199999996</v>
      </c>
      <c r="AE105" s="28">
        <v>665273.55125000002</v>
      </c>
      <c r="AF105" s="35">
        <f t="shared" ref="AF105:AF111" si="81">AE105</f>
        <v>665273.55125000002</v>
      </c>
      <c r="AG105" s="28">
        <v>634116.32528743648</v>
      </c>
      <c r="AH105" s="54">
        <v>539491.49353743647</v>
      </c>
      <c r="AI105" s="54">
        <v>432683.18</v>
      </c>
      <c r="AJ105" s="28">
        <v>560154.076</v>
      </c>
      <c r="AK105" s="35">
        <f t="shared" ref="AK105:AK111" si="82">AJ105</f>
        <v>560154.076</v>
      </c>
      <c r="AL105" s="28">
        <v>579137.27599999995</v>
      </c>
      <c r="AM105" s="54">
        <v>446428.47600000002</v>
      </c>
      <c r="AN105" s="54">
        <v>569706.71920000005</v>
      </c>
      <c r="AO105" s="28">
        <v>569706.71920000005</v>
      </c>
      <c r="AP105" s="35">
        <f t="shared" ref="AP105:AP111" si="83">AO105</f>
        <v>569706.71920000005</v>
      </c>
      <c r="AQ105" s="28">
        <v>459289.13919999998</v>
      </c>
      <c r="AR105" s="54">
        <v>459289.13919999998</v>
      </c>
      <c r="AS105" s="54">
        <v>459289.13919999998</v>
      </c>
    </row>
    <row r="106" spans="2:45" outlineLevel="1" x14ac:dyDescent="0.3">
      <c r="B106" s="20" t="s">
        <v>94</v>
      </c>
      <c r="C106" s="28"/>
      <c r="D106" s="54"/>
      <c r="E106" s="54"/>
      <c r="F106" s="28"/>
      <c r="G106" s="35">
        <v>290000</v>
      </c>
      <c r="H106" s="28"/>
      <c r="I106" s="54"/>
      <c r="J106" s="54"/>
      <c r="K106" s="28"/>
      <c r="L106" s="35">
        <v>290000</v>
      </c>
      <c r="M106" s="28"/>
      <c r="N106" s="54"/>
      <c r="O106" s="54"/>
      <c r="P106" s="28"/>
      <c r="Q106" s="35">
        <v>375539.97500000003</v>
      </c>
      <c r="R106" s="28">
        <v>521476</v>
      </c>
      <c r="S106" s="54">
        <v>520737</v>
      </c>
      <c r="T106" s="54">
        <v>584741</v>
      </c>
      <c r="U106" s="28">
        <v>343409</v>
      </c>
      <c r="V106" s="35">
        <f>U106</f>
        <v>343409</v>
      </c>
      <c r="W106" s="28">
        <v>468311.71</v>
      </c>
      <c r="X106" s="54">
        <v>499832.71</v>
      </c>
      <c r="Y106" s="54">
        <v>595481.11</v>
      </c>
      <c r="Z106" s="28">
        <v>595481.11</v>
      </c>
      <c r="AA106" s="35">
        <f t="shared" si="80"/>
        <v>595481.11</v>
      </c>
      <c r="AB106" s="28">
        <v>470578.71</v>
      </c>
      <c r="AC106" s="54">
        <v>513374.62</v>
      </c>
      <c r="AD106" s="54">
        <v>1138498.96</v>
      </c>
      <c r="AE106" s="28">
        <v>1257006.7960000001</v>
      </c>
      <c r="AF106" s="35">
        <f t="shared" si="81"/>
        <v>1257006.7960000001</v>
      </c>
      <c r="AG106" s="28">
        <v>1248121.716</v>
      </c>
      <c r="AH106" s="54">
        <v>1536742.824</v>
      </c>
      <c r="AI106" s="54">
        <v>1387490.4179999996</v>
      </c>
      <c r="AJ106" s="28">
        <v>1564158.3281999996</v>
      </c>
      <c r="AK106" s="35">
        <f t="shared" si="82"/>
        <v>1564158.3281999996</v>
      </c>
      <c r="AL106" s="28">
        <v>1705498.8084500001</v>
      </c>
      <c r="AM106" s="54">
        <v>1438545.9909999999</v>
      </c>
      <c r="AN106" s="54">
        <v>1062965.0260000001</v>
      </c>
      <c r="AO106" s="28">
        <v>876293.89800000004</v>
      </c>
      <c r="AP106" s="35">
        <f t="shared" si="83"/>
        <v>876293.89800000004</v>
      </c>
      <c r="AQ106" s="28">
        <v>764107.098</v>
      </c>
      <c r="AR106" s="54">
        <v>1102287.183</v>
      </c>
      <c r="AS106" s="54">
        <v>1266205.4310000001</v>
      </c>
    </row>
    <row r="107" spans="2:45" outlineLevel="1" x14ac:dyDescent="0.3">
      <c r="B107" s="20" t="s">
        <v>95</v>
      </c>
      <c r="C107" s="28"/>
      <c r="D107" s="54"/>
      <c r="E107" s="54"/>
      <c r="F107" s="28"/>
      <c r="G107" s="35">
        <v>470052.56941198674</v>
      </c>
      <c r="H107" s="28"/>
      <c r="I107" s="54"/>
      <c r="J107" s="54"/>
      <c r="K107" s="28"/>
      <c r="L107" s="35">
        <v>221927.5</v>
      </c>
      <c r="M107" s="28"/>
      <c r="N107" s="54"/>
      <c r="O107" s="54"/>
      <c r="P107" s="28"/>
      <c r="Q107" s="35">
        <v>194246</v>
      </c>
      <c r="R107" s="28">
        <v>194246</v>
      </c>
      <c r="S107" s="54">
        <v>233453</v>
      </c>
      <c r="T107" s="54">
        <v>114105</v>
      </c>
      <c r="U107" s="28">
        <v>121612</v>
      </c>
      <c r="V107" s="35">
        <f>U107</f>
        <v>121612</v>
      </c>
      <c r="W107" s="28">
        <v>225274.44</v>
      </c>
      <c r="X107" s="54">
        <v>177078.69999999998</v>
      </c>
      <c r="Y107" s="54">
        <v>3158643.3130681822</v>
      </c>
      <c r="Z107" s="28">
        <v>1156808.6000000001</v>
      </c>
      <c r="AA107" s="35">
        <f t="shared" si="80"/>
        <v>1156808.6000000001</v>
      </c>
      <c r="AB107" s="28">
        <v>1167010.1794710946</v>
      </c>
      <c r="AC107" s="54">
        <v>1794038.78</v>
      </c>
      <c r="AD107" s="54">
        <v>1809777.1725049454</v>
      </c>
      <c r="AE107" s="28">
        <v>1803482.3803049454</v>
      </c>
      <c r="AF107" s="35">
        <f t="shared" si="81"/>
        <v>1803482.3803049454</v>
      </c>
      <c r="AG107" s="28">
        <v>1634112.8365049455</v>
      </c>
      <c r="AH107" s="54">
        <v>1625440.8094545456</v>
      </c>
      <c r="AI107" s="54">
        <v>1789518.2752727272</v>
      </c>
      <c r="AJ107" s="28">
        <v>1598559.3642727272</v>
      </c>
      <c r="AK107" s="35">
        <f t="shared" si="82"/>
        <v>1598559.3642727272</v>
      </c>
      <c r="AL107" s="28">
        <v>1982330.1039090911</v>
      </c>
      <c r="AM107" s="54">
        <v>2500936.9555000002</v>
      </c>
      <c r="AN107" s="54">
        <v>2615912.0512095001</v>
      </c>
      <c r="AO107" s="28">
        <v>2468459.9654999999</v>
      </c>
      <c r="AP107" s="35">
        <f t="shared" si="83"/>
        <v>2468459.9654999999</v>
      </c>
      <c r="AQ107" s="28">
        <v>2271657.1485000001</v>
      </c>
      <c r="AR107" s="54">
        <v>1666857.1484999999</v>
      </c>
      <c r="AS107" s="54">
        <v>2524506.6765000001</v>
      </c>
    </row>
    <row r="108" spans="2:45" outlineLevel="1" x14ac:dyDescent="0.3">
      <c r="B108" s="20" t="s">
        <v>302</v>
      </c>
      <c r="C108" s="28"/>
      <c r="D108" s="54"/>
      <c r="E108" s="54"/>
      <c r="F108" s="28"/>
      <c r="G108" s="35"/>
      <c r="H108" s="28"/>
      <c r="I108" s="54"/>
      <c r="J108" s="54"/>
      <c r="K108" s="28"/>
      <c r="L108" s="35"/>
      <c r="M108" s="28"/>
      <c r="N108" s="54"/>
      <c r="O108" s="54"/>
      <c r="P108" s="28"/>
      <c r="Q108" s="35"/>
      <c r="R108" s="28"/>
      <c r="S108" s="54"/>
      <c r="T108" s="54"/>
      <c r="U108" s="28"/>
      <c r="V108" s="35"/>
      <c r="W108" s="28"/>
      <c r="X108" s="54"/>
      <c r="Y108" s="54"/>
      <c r="Z108" s="28">
        <v>389779.049098049</v>
      </c>
      <c r="AA108" s="35">
        <f t="shared" si="80"/>
        <v>389779.049098049</v>
      </c>
      <c r="AB108" s="28">
        <v>389779.049098049</v>
      </c>
      <c r="AC108" s="54">
        <v>376921.20219487214</v>
      </c>
      <c r="AD108" s="54">
        <v>518410.82041564747</v>
      </c>
      <c r="AE108" s="28">
        <v>517970.48297779582</v>
      </c>
      <c r="AF108" s="35">
        <f t="shared" si="81"/>
        <v>517970.48297779582</v>
      </c>
      <c r="AG108" s="28">
        <v>516811.17302779586</v>
      </c>
      <c r="AH108" s="54">
        <v>354068.43</v>
      </c>
      <c r="AI108" s="54">
        <v>501988.18199999997</v>
      </c>
      <c r="AJ108" s="28">
        <v>475696.44799999997</v>
      </c>
      <c r="AK108" s="35">
        <f t="shared" si="82"/>
        <v>475696.44799999997</v>
      </c>
      <c r="AL108" s="28">
        <v>475696.44799999997</v>
      </c>
      <c r="AM108" s="54">
        <v>475696.44799999997</v>
      </c>
      <c r="AN108" s="54">
        <v>475696.44799999997</v>
      </c>
      <c r="AO108" s="28">
        <v>475696.44799999997</v>
      </c>
      <c r="AP108" s="35">
        <f t="shared" si="83"/>
        <v>475696.44799999997</v>
      </c>
      <c r="AQ108" s="28">
        <v>582164.76049999997</v>
      </c>
      <c r="AR108" s="54">
        <v>517402.78450000001</v>
      </c>
      <c r="AS108" s="54">
        <v>517402.78450000001</v>
      </c>
    </row>
    <row r="109" spans="2:45" outlineLevel="1" x14ac:dyDescent="0.3">
      <c r="B109" s="20" t="s">
        <v>96</v>
      </c>
      <c r="C109" s="28"/>
      <c r="D109" s="54"/>
      <c r="E109" s="54"/>
      <c r="F109" s="28"/>
      <c r="G109" s="35">
        <v>5301283.2731863894</v>
      </c>
      <c r="H109" s="28"/>
      <c r="I109" s="54"/>
      <c r="J109" s="54"/>
      <c r="K109" s="28"/>
      <c r="L109" s="35">
        <v>2962933.765442702</v>
      </c>
      <c r="M109" s="28"/>
      <c r="N109" s="54"/>
      <c r="O109" s="54"/>
      <c r="P109" s="28"/>
      <c r="Q109" s="35">
        <v>3204506.6677825665</v>
      </c>
      <c r="R109" s="28">
        <v>3283725</v>
      </c>
      <c r="S109" s="54">
        <v>3036767</v>
      </c>
      <c r="T109" s="54">
        <v>2818526</v>
      </c>
      <c r="U109" s="28">
        <v>2675816</v>
      </c>
      <c r="V109" s="35">
        <f>U109</f>
        <v>2675816</v>
      </c>
      <c r="W109" s="28">
        <v>3022435.4112571953</v>
      </c>
      <c r="X109" s="54">
        <v>3116702.9093181822</v>
      </c>
      <c r="Y109" s="54">
        <v>61898.69999999999</v>
      </c>
      <c r="Z109" s="28">
        <v>2969382.8997510392</v>
      </c>
      <c r="AA109" s="35">
        <f t="shared" si="80"/>
        <v>2969382.8997510392</v>
      </c>
      <c r="AB109" s="28">
        <v>2822511.4263181821</v>
      </c>
      <c r="AC109" s="54">
        <v>3420561.5024000001</v>
      </c>
      <c r="AD109" s="54">
        <v>2501469.6447029999</v>
      </c>
      <c r="AE109" s="28">
        <v>2305167.4719030005</v>
      </c>
      <c r="AF109" s="35">
        <f t="shared" si="81"/>
        <v>2305167.4719030005</v>
      </c>
      <c r="AG109" s="28">
        <v>2300676.2159030004</v>
      </c>
      <c r="AH109" s="54">
        <v>2452622.2799030002</v>
      </c>
      <c r="AI109" s="54">
        <v>2527178.9660926517</v>
      </c>
      <c r="AJ109" s="28">
        <v>2541628.0598030007</v>
      </c>
      <c r="AK109" s="35">
        <f t="shared" si="82"/>
        <v>2541628.0598030007</v>
      </c>
      <c r="AL109" s="28">
        <v>2060075.4212030005</v>
      </c>
      <c r="AM109" s="54">
        <v>2646788.102216485</v>
      </c>
      <c r="AN109" s="54">
        <v>2646788.102216485</v>
      </c>
      <c r="AO109" s="28">
        <v>2929519.1754164849</v>
      </c>
      <c r="AP109" s="35">
        <f t="shared" si="83"/>
        <v>2929519.1754164849</v>
      </c>
      <c r="AQ109" s="28">
        <v>3224429.7054164852</v>
      </c>
      <c r="AR109" s="54">
        <v>3959116.3670999999</v>
      </c>
      <c r="AS109" s="54">
        <v>3199109.9860999999</v>
      </c>
    </row>
    <row r="110" spans="2:45" outlineLevel="1" x14ac:dyDescent="0.3">
      <c r="B110" s="20" t="s">
        <v>97</v>
      </c>
      <c r="C110" s="28"/>
      <c r="D110" s="54"/>
      <c r="E110" s="54"/>
      <c r="F110" s="28"/>
      <c r="G110" s="35">
        <v>122440</v>
      </c>
      <c r="H110" s="28"/>
      <c r="I110" s="54"/>
      <c r="J110" s="54"/>
      <c r="K110" s="28"/>
      <c r="L110" s="35">
        <v>82140</v>
      </c>
      <c r="M110" s="28"/>
      <c r="N110" s="54"/>
      <c r="O110" s="54"/>
      <c r="P110" s="28"/>
      <c r="Q110" s="35">
        <v>83689.623999999996</v>
      </c>
      <c r="R110" s="28">
        <v>83690</v>
      </c>
      <c r="S110" s="54">
        <v>83690</v>
      </c>
      <c r="T110" s="54">
        <v>86344</v>
      </c>
      <c r="U110" s="28">
        <v>86344</v>
      </c>
      <c r="V110" s="35">
        <f>U110</f>
        <v>86344</v>
      </c>
      <c r="W110" s="28">
        <v>35503.719999999994</v>
      </c>
      <c r="X110" s="54">
        <v>42204.75</v>
      </c>
      <c r="Y110" s="54">
        <v>0</v>
      </c>
      <c r="Z110" s="28">
        <v>209516.96</v>
      </c>
      <c r="AA110" s="35">
        <f t="shared" si="80"/>
        <v>209516.96</v>
      </c>
      <c r="AB110" s="28">
        <v>209516.96</v>
      </c>
      <c r="AC110" s="54">
        <v>855072.41099999996</v>
      </c>
      <c r="AD110" s="54">
        <v>855072.41099999996</v>
      </c>
      <c r="AE110" s="28">
        <v>930068.21100000001</v>
      </c>
      <c r="AF110" s="35">
        <f t="shared" si="81"/>
        <v>930068.21100000001</v>
      </c>
      <c r="AG110" s="28">
        <v>998609.91700000002</v>
      </c>
      <c r="AH110" s="54">
        <v>1124316.1273095326</v>
      </c>
      <c r="AI110" s="54">
        <v>1055817.1769999999</v>
      </c>
      <c r="AJ110" s="28">
        <v>1177716.0185999998</v>
      </c>
      <c r="AK110" s="35">
        <f t="shared" si="82"/>
        <v>1177716.0185999998</v>
      </c>
      <c r="AL110" s="28">
        <v>1181374.3436000003</v>
      </c>
      <c r="AM110" s="54">
        <v>1114949.815715991</v>
      </c>
      <c r="AN110" s="54">
        <v>1028265.1809524414</v>
      </c>
      <c r="AO110" s="28">
        <v>898419.49459999998</v>
      </c>
      <c r="AP110" s="35">
        <f t="shared" si="83"/>
        <v>898419.49459999998</v>
      </c>
      <c r="AQ110" s="28">
        <v>1362839.9165999999</v>
      </c>
      <c r="AR110" s="54">
        <v>683017.6666</v>
      </c>
      <c r="AS110" s="54">
        <v>616170.09160000004</v>
      </c>
    </row>
    <row r="111" spans="2:45" outlineLevel="1" x14ac:dyDescent="0.3">
      <c r="B111" s="20" t="s">
        <v>305</v>
      </c>
      <c r="C111" s="28"/>
      <c r="D111" s="54"/>
      <c r="E111" s="54"/>
      <c r="F111" s="28"/>
      <c r="G111" s="35">
        <v>122440</v>
      </c>
      <c r="H111" s="28"/>
      <c r="I111" s="54"/>
      <c r="J111" s="54"/>
      <c r="K111" s="28"/>
      <c r="L111" s="35">
        <v>82140</v>
      </c>
      <c r="M111" s="28"/>
      <c r="N111" s="54"/>
      <c r="O111" s="54"/>
      <c r="P111" s="28"/>
      <c r="Q111" s="35">
        <v>83689.623999999996</v>
      </c>
      <c r="R111" s="28"/>
      <c r="S111" s="54"/>
      <c r="T111" s="54"/>
      <c r="U111" s="28"/>
      <c r="V111" s="35">
        <f>U111</f>
        <v>0</v>
      </c>
      <c r="W111" s="28"/>
      <c r="X111" s="54"/>
      <c r="Y111" s="54"/>
      <c r="Z111" s="28"/>
      <c r="AA111" s="35">
        <f t="shared" si="80"/>
        <v>0</v>
      </c>
      <c r="AB111" s="28">
        <v>174814.38</v>
      </c>
      <c r="AC111" s="54">
        <v>181283.12592294964</v>
      </c>
      <c r="AD111" s="54">
        <v>929383.99987646239</v>
      </c>
      <c r="AE111" s="28">
        <v>939013.94117766421</v>
      </c>
      <c r="AF111" s="35">
        <f t="shared" si="81"/>
        <v>939013.94117766421</v>
      </c>
      <c r="AG111" s="28">
        <v>829547.22437766404</v>
      </c>
      <c r="AH111" s="54">
        <v>841210.4</v>
      </c>
      <c r="AI111" s="54">
        <v>841210.4</v>
      </c>
      <c r="AJ111" s="28">
        <v>819004.44799999997</v>
      </c>
      <c r="AK111" s="35">
        <f t="shared" si="82"/>
        <v>819004.44799999997</v>
      </c>
      <c r="AL111" s="28">
        <v>819004.44799999997</v>
      </c>
      <c r="AM111" s="54">
        <v>721978.4</v>
      </c>
      <c r="AN111" s="54">
        <v>852793.44559999998</v>
      </c>
      <c r="AO111" s="28">
        <v>852793.44559999998</v>
      </c>
      <c r="AP111" s="35">
        <f t="shared" si="83"/>
        <v>852793.44559999998</v>
      </c>
      <c r="AQ111" s="28">
        <v>964897.44559999998</v>
      </c>
      <c r="AR111" s="54">
        <v>1132575.2056</v>
      </c>
      <c r="AS111" s="54">
        <v>1132575.2056</v>
      </c>
    </row>
    <row r="112" spans="2:45" x14ac:dyDescent="0.3">
      <c r="C112" s="22"/>
      <c r="D112" s="22"/>
      <c r="E112" s="22"/>
      <c r="F112" s="22"/>
      <c r="G112" s="35"/>
      <c r="H112" s="22"/>
      <c r="I112" s="22"/>
      <c r="J112" s="22"/>
      <c r="K112" s="22"/>
      <c r="L112" s="35"/>
      <c r="M112" s="22"/>
      <c r="N112" s="22"/>
      <c r="O112" s="22"/>
      <c r="P112" s="22"/>
      <c r="Q112" s="35"/>
      <c r="R112" s="22"/>
      <c r="S112" s="22"/>
      <c r="T112" s="22"/>
      <c r="U112" s="22"/>
      <c r="V112" s="35"/>
      <c r="W112" s="22"/>
      <c r="X112" s="22"/>
      <c r="Y112" s="22"/>
      <c r="Z112" s="22"/>
      <c r="AA112" s="35"/>
      <c r="AB112" s="22"/>
      <c r="AC112" s="22"/>
      <c r="AD112" s="22"/>
      <c r="AE112" s="22"/>
      <c r="AF112" s="35"/>
      <c r="AG112" s="22"/>
      <c r="AH112" s="22"/>
      <c r="AI112" s="22"/>
      <c r="AJ112" s="22"/>
      <c r="AK112" s="35"/>
      <c r="AL112" s="22"/>
      <c r="AM112" s="22"/>
      <c r="AN112" s="22"/>
      <c r="AO112" s="22"/>
      <c r="AP112" s="35"/>
      <c r="AQ112" s="22"/>
      <c r="AR112" s="22"/>
      <c r="AS112" s="22"/>
    </row>
    <row r="113" spans="2:45" x14ac:dyDescent="0.3">
      <c r="B113" s="60" t="s">
        <v>78</v>
      </c>
      <c r="C113" s="71"/>
      <c r="D113" s="71"/>
      <c r="E113" s="71"/>
      <c r="F113" s="71"/>
      <c r="G113" s="72">
        <f>SUM(G114:G120)</f>
        <v>4352456.4351566676</v>
      </c>
      <c r="H113" s="71">
        <f t="shared" ref="H113:AB113" si="84">SUM(H114:H120)</f>
        <v>0</v>
      </c>
      <c r="I113" s="71">
        <f t="shared" si="84"/>
        <v>0</v>
      </c>
      <c r="J113" s="71">
        <f t="shared" si="84"/>
        <v>0</v>
      </c>
      <c r="K113" s="71">
        <f t="shared" si="84"/>
        <v>0</v>
      </c>
      <c r="L113" s="72">
        <f t="shared" si="84"/>
        <v>2931312.0001099999</v>
      </c>
      <c r="M113" s="71">
        <f t="shared" si="84"/>
        <v>0</v>
      </c>
      <c r="N113" s="71">
        <f t="shared" si="84"/>
        <v>0</v>
      </c>
      <c r="O113" s="71">
        <f t="shared" si="84"/>
        <v>0</v>
      </c>
      <c r="P113" s="71">
        <f t="shared" si="84"/>
        <v>0</v>
      </c>
      <c r="Q113" s="72">
        <f t="shared" si="84"/>
        <v>3652179.8710831464</v>
      </c>
      <c r="R113" s="71">
        <f t="shared" si="84"/>
        <v>3704515</v>
      </c>
      <c r="S113" s="71">
        <f t="shared" si="84"/>
        <v>3564193</v>
      </c>
      <c r="T113" s="71">
        <f t="shared" si="84"/>
        <v>3370006</v>
      </c>
      <c r="U113" s="71">
        <f t="shared" si="84"/>
        <v>3059491</v>
      </c>
      <c r="V113" s="72">
        <f t="shared" si="84"/>
        <v>3059491</v>
      </c>
      <c r="W113" s="71">
        <f t="shared" si="84"/>
        <v>3522860.9446996083</v>
      </c>
      <c r="X113" s="71">
        <f t="shared" si="84"/>
        <v>3560508.2934732083</v>
      </c>
      <c r="Y113" s="71">
        <f t="shared" si="84"/>
        <v>3820532.2259862078</v>
      </c>
      <c r="Z113" s="71">
        <f t="shared" si="84"/>
        <v>5189275.0420790333</v>
      </c>
      <c r="AA113" s="72">
        <f t="shared" si="84"/>
        <v>5189275.0420790333</v>
      </c>
      <c r="AB113" s="71">
        <f t="shared" si="84"/>
        <v>5137555.0932601281</v>
      </c>
      <c r="AC113" s="71">
        <f t="shared" ref="AC113:AL113" si="85">SUM(AC114:AC120)</f>
        <v>6622374.7148858476</v>
      </c>
      <c r="AD113" s="71">
        <f t="shared" si="85"/>
        <v>7476267.2089267867</v>
      </c>
      <c r="AE113" s="71">
        <f t="shared" si="85"/>
        <v>7429623.8177991631</v>
      </c>
      <c r="AF113" s="72">
        <f t="shared" si="85"/>
        <v>7429623.8177991631</v>
      </c>
      <c r="AG113" s="71">
        <f t="shared" si="85"/>
        <v>7191094.5908866879</v>
      </c>
      <c r="AH113" s="71">
        <f t="shared" si="85"/>
        <v>7529885.567727441</v>
      </c>
      <c r="AI113" s="71">
        <f t="shared" si="85"/>
        <v>7580058.3094822932</v>
      </c>
      <c r="AJ113" s="71">
        <f t="shared" si="85"/>
        <v>7787165.1902986327</v>
      </c>
      <c r="AK113" s="72">
        <f>SUM(AK114:AK120)</f>
        <v>7787165.1902986327</v>
      </c>
      <c r="AL113" s="71">
        <f t="shared" si="85"/>
        <v>7962515.7319189291</v>
      </c>
      <c r="AM113" s="71">
        <f t="shared" ref="AM113:AS113" si="86">SUM(AM114:AM120)</f>
        <v>8244735.3705753582</v>
      </c>
      <c r="AN113" s="71">
        <f t="shared" si="86"/>
        <v>8171287.785627339</v>
      </c>
      <c r="AO113" s="71">
        <f t="shared" si="86"/>
        <v>7930012.5543687362</v>
      </c>
      <c r="AP113" s="72">
        <f t="shared" si="86"/>
        <v>7930012.5543687362</v>
      </c>
      <c r="AQ113" s="71">
        <f t="shared" si="86"/>
        <v>8413311.4081687368</v>
      </c>
      <c r="AR113" s="71">
        <f t="shared" si="86"/>
        <v>8580050.0162914731</v>
      </c>
      <c r="AS113" s="71">
        <f t="shared" si="86"/>
        <v>8815268.8611786831</v>
      </c>
    </row>
    <row r="114" spans="2:45" outlineLevel="1" x14ac:dyDescent="0.3">
      <c r="B114" s="20" t="s">
        <v>93</v>
      </c>
      <c r="C114" s="28"/>
      <c r="D114" s="54"/>
      <c r="E114" s="54"/>
      <c r="F114" s="28"/>
      <c r="G114" s="35">
        <v>152641.48000000001</v>
      </c>
      <c r="H114" s="28"/>
      <c r="I114" s="54"/>
      <c r="J114" s="54"/>
      <c r="K114" s="28"/>
      <c r="L114" s="35">
        <v>152641.48000000001</v>
      </c>
      <c r="M114" s="28"/>
      <c r="N114" s="54"/>
      <c r="O114" s="54"/>
      <c r="P114" s="28"/>
      <c r="Q114" s="35">
        <v>200363.07060000001</v>
      </c>
      <c r="R114" s="28">
        <v>200363</v>
      </c>
      <c r="S114" s="54">
        <v>200363</v>
      </c>
      <c r="T114" s="54">
        <v>182148</v>
      </c>
      <c r="U114" s="28">
        <v>199674</v>
      </c>
      <c r="V114" s="35">
        <f t="shared" ref="V114:V120" si="87">U114</f>
        <v>199674</v>
      </c>
      <c r="W114" s="28">
        <v>199673.54706474821</v>
      </c>
      <c r="X114" s="54">
        <v>246849.01626474821</v>
      </c>
      <c r="Y114" s="54">
        <v>519596.41926474823</v>
      </c>
      <c r="Z114" s="28">
        <v>519596.41926474823</v>
      </c>
      <c r="AA114" s="35">
        <f t="shared" ref="AA114:AA120" si="88">Z114</f>
        <v>519596.41926474823</v>
      </c>
      <c r="AB114" s="28">
        <v>519596.41926474823</v>
      </c>
      <c r="AC114" s="54">
        <v>329511.73774999997</v>
      </c>
      <c r="AD114" s="54">
        <v>570369.88011280005</v>
      </c>
      <c r="AE114" s="28">
        <v>551399.62820529996</v>
      </c>
      <c r="AF114" s="35">
        <f t="shared" ref="AF114:AF120" si="89">AE114</f>
        <v>551399.62820529996</v>
      </c>
      <c r="AG114" s="28">
        <v>523596.53637675918</v>
      </c>
      <c r="AH114" s="54">
        <v>447873.74136145919</v>
      </c>
      <c r="AI114" s="54">
        <v>363173.96940000006</v>
      </c>
      <c r="AJ114" s="28">
        <v>479003.06140000006</v>
      </c>
      <c r="AK114" s="35">
        <f t="shared" ref="AK114:AK120" si="90">AJ114</f>
        <v>479003.06140000006</v>
      </c>
      <c r="AL114" s="28">
        <v>518229.41820000007</v>
      </c>
      <c r="AM114" s="54">
        <v>385520.61820000003</v>
      </c>
      <c r="AN114" s="54">
        <v>484143.21276000002</v>
      </c>
      <c r="AO114" s="28">
        <v>484143.21276000002</v>
      </c>
      <c r="AP114" s="35">
        <f t="shared" ref="AP114:AP120" si="91">AO114</f>
        <v>484143.21276000002</v>
      </c>
      <c r="AQ114" s="28">
        <v>385871.56656000001</v>
      </c>
      <c r="AR114" s="54">
        <v>385871.56656000001</v>
      </c>
      <c r="AS114" s="54">
        <v>385871.56655999995</v>
      </c>
    </row>
    <row r="115" spans="2:45" outlineLevel="1" x14ac:dyDescent="0.3">
      <c r="B115" s="20" t="s">
        <v>94</v>
      </c>
      <c r="C115" s="28"/>
      <c r="D115" s="54"/>
      <c r="E115" s="54"/>
      <c r="F115" s="28"/>
      <c r="G115" s="35">
        <v>170775</v>
      </c>
      <c r="H115" s="28"/>
      <c r="I115" s="54"/>
      <c r="J115" s="54"/>
      <c r="K115" s="28"/>
      <c r="L115" s="35">
        <v>170775</v>
      </c>
      <c r="M115" s="28"/>
      <c r="N115" s="54"/>
      <c r="O115" s="54"/>
      <c r="P115" s="28"/>
      <c r="Q115" s="35">
        <v>377924.06875000003</v>
      </c>
      <c r="R115" s="28">
        <v>505545</v>
      </c>
      <c r="S115" s="54">
        <v>510424</v>
      </c>
      <c r="T115" s="54">
        <v>568705</v>
      </c>
      <c r="U115" s="28">
        <v>334345</v>
      </c>
      <c r="V115" s="35">
        <f t="shared" si="87"/>
        <v>334345</v>
      </c>
      <c r="W115" s="28">
        <v>459247.71</v>
      </c>
      <c r="X115" s="54">
        <v>483966.63250000001</v>
      </c>
      <c r="Y115" s="54">
        <v>579615.03249999997</v>
      </c>
      <c r="Z115" s="28">
        <v>579615.03249999997</v>
      </c>
      <c r="AA115" s="35">
        <f t="shared" si="88"/>
        <v>579615.03249999997</v>
      </c>
      <c r="AB115" s="28">
        <v>454712.63250000001</v>
      </c>
      <c r="AC115" s="54">
        <v>513374.62</v>
      </c>
      <c r="AD115" s="54">
        <v>1126496.76</v>
      </c>
      <c r="AE115" s="28">
        <v>1209693.1691922578</v>
      </c>
      <c r="AF115" s="35">
        <f t="shared" si="89"/>
        <v>1209693.1691922578</v>
      </c>
      <c r="AG115" s="28">
        <v>1201598.4950322581</v>
      </c>
      <c r="AH115" s="54">
        <v>1497238.3131252001</v>
      </c>
      <c r="AI115" s="54">
        <v>1361603.2183451867</v>
      </c>
      <c r="AJ115" s="28">
        <v>1502930.5301999995</v>
      </c>
      <c r="AK115" s="35">
        <f t="shared" si="90"/>
        <v>1502930.5301999995</v>
      </c>
      <c r="AL115" s="28">
        <v>1643788.7890477891</v>
      </c>
      <c r="AM115" s="54">
        <v>1405373.4415977891</v>
      </c>
      <c r="AN115" s="54">
        <v>1029792.4765977891</v>
      </c>
      <c r="AO115" s="28">
        <v>847781.51659778901</v>
      </c>
      <c r="AP115" s="35">
        <f t="shared" si="91"/>
        <v>847781.51659778901</v>
      </c>
      <c r="AQ115" s="28">
        <v>750552.95659778907</v>
      </c>
      <c r="AR115" s="54">
        <v>1057202.286597789</v>
      </c>
      <c r="AS115" s="54">
        <v>1205617.219</v>
      </c>
    </row>
    <row r="116" spans="2:45" outlineLevel="1" x14ac:dyDescent="0.3">
      <c r="B116" s="20" t="s">
        <v>95</v>
      </c>
      <c r="C116" s="28"/>
      <c r="D116" s="54"/>
      <c r="E116" s="54"/>
      <c r="F116" s="28"/>
      <c r="G116" s="35">
        <v>376903.91788999998</v>
      </c>
      <c r="H116" s="28"/>
      <c r="I116" s="54"/>
      <c r="J116" s="54"/>
      <c r="K116" s="28"/>
      <c r="L116" s="35">
        <v>178630</v>
      </c>
      <c r="M116" s="28"/>
      <c r="N116" s="54"/>
      <c r="O116" s="54"/>
      <c r="P116" s="28"/>
      <c r="Q116" s="35">
        <v>153881.71590000001</v>
      </c>
      <c r="R116" s="28">
        <v>153882</v>
      </c>
      <c r="S116" s="54">
        <v>192104</v>
      </c>
      <c r="T116" s="54">
        <v>92257</v>
      </c>
      <c r="U116" s="28">
        <v>121612</v>
      </c>
      <c r="V116" s="35">
        <f t="shared" si="87"/>
        <v>121612</v>
      </c>
      <c r="W116" s="28">
        <v>225274.44</v>
      </c>
      <c r="X116" s="54">
        <v>167960.04999999996</v>
      </c>
      <c r="Y116" s="54">
        <v>2668540.7242214601</v>
      </c>
      <c r="Z116" s="28">
        <v>1063764.06376</v>
      </c>
      <c r="AA116" s="35">
        <f t="shared" si="88"/>
        <v>1063764.06376</v>
      </c>
      <c r="AB116" s="28">
        <v>1073965.6432310948</v>
      </c>
      <c r="AC116" s="54">
        <v>1597851.29293</v>
      </c>
      <c r="AD116" s="54">
        <v>1596712.2226297669</v>
      </c>
      <c r="AE116" s="28">
        <v>1570473.465429767</v>
      </c>
      <c r="AF116" s="35">
        <f t="shared" si="89"/>
        <v>1570473.465429767</v>
      </c>
      <c r="AG116" s="28">
        <v>1401103.9216297672</v>
      </c>
      <c r="AH116" s="54">
        <v>1402126.683159091</v>
      </c>
      <c r="AI116" s="54">
        <v>1571515.7893684544</v>
      </c>
      <c r="AJ116" s="28">
        <v>1411030.5188809023</v>
      </c>
      <c r="AK116" s="35">
        <f t="shared" si="90"/>
        <v>1411030.5188809023</v>
      </c>
      <c r="AL116" s="28">
        <v>1828796.1638036293</v>
      </c>
      <c r="AM116" s="54">
        <v>2163079.8068599994</v>
      </c>
      <c r="AN116" s="54">
        <v>2318681.9012094997</v>
      </c>
      <c r="AO116" s="28">
        <v>2171229.8155</v>
      </c>
      <c r="AP116" s="35">
        <f t="shared" si="91"/>
        <v>2171229.8155</v>
      </c>
      <c r="AQ116" s="28">
        <v>1974426.9985</v>
      </c>
      <c r="AR116" s="54">
        <v>1638426.9985</v>
      </c>
      <c r="AS116" s="54">
        <v>2401912.0665000002</v>
      </c>
    </row>
    <row r="117" spans="2:45" outlineLevel="1" x14ac:dyDescent="0.3">
      <c r="B117" s="20" t="s">
        <v>302</v>
      </c>
      <c r="C117" s="28"/>
      <c r="D117" s="54"/>
      <c r="E117" s="54"/>
      <c r="F117" s="28"/>
      <c r="G117" s="35"/>
      <c r="H117" s="28"/>
      <c r="I117" s="54"/>
      <c r="J117" s="54"/>
      <c r="K117" s="28"/>
      <c r="L117" s="35"/>
      <c r="M117" s="28"/>
      <c r="N117" s="54"/>
      <c r="O117" s="54"/>
      <c r="P117" s="28"/>
      <c r="Q117" s="35"/>
      <c r="R117" s="28"/>
      <c r="S117" s="54"/>
      <c r="T117" s="54"/>
      <c r="U117" s="28"/>
      <c r="V117" s="35"/>
      <c r="W117" s="28"/>
      <c r="X117" s="54"/>
      <c r="Y117" s="54"/>
      <c r="Z117" s="28">
        <v>327505.17</v>
      </c>
      <c r="AA117" s="35">
        <f t="shared" si="88"/>
        <v>327505.17</v>
      </c>
      <c r="AB117" s="28">
        <v>327505.17</v>
      </c>
      <c r="AC117" s="54">
        <v>311554.63250352838</v>
      </c>
      <c r="AD117" s="54">
        <v>431526.34279843012</v>
      </c>
      <c r="AE117" s="28">
        <v>431189.9479149559</v>
      </c>
      <c r="AF117" s="35">
        <f t="shared" si="89"/>
        <v>431189.9479149559</v>
      </c>
      <c r="AG117" s="28">
        <v>430311.75054718083</v>
      </c>
      <c r="AH117" s="54">
        <v>296139.64233600005</v>
      </c>
      <c r="AI117" s="54">
        <v>426309.02409600001</v>
      </c>
      <c r="AJ117" s="28">
        <v>413966.06009600003</v>
      </c>
      <c r="AK117" s="35">
        <f t="shared" si="90"/>
        <v>413966.06009600003</v>
      </c>
      <c r="AL117" s="28">
        <v>413966.06009600003</v>
      </c>
      <c r="AM117" s="54">
        <v>413966.06009600003</v>
      </c>
      <c r="AN117" s="54">
        <v>413966.06009600003</v>
      </c>
      <c r="AO117" s="28">
        <v>413966.06009600003</v>
      </c>
      <c r="AP117" s="35">
        <f t="shared" si="91"/>
        <v>413966.06009600003</v>
      </c>
      <c r="AQ117" s="28">
        <v>499140.710096</v>
      </c>
      <c r="AR117" s="54">
        <v>434378.73409600003</v>
      </c>
      <c r="AS117" s="54">
        <v>434378.73409600003</v>
      </c>
    </row>
    <row r="118" spans="2:45" outlineLevel="1" x14ac:dyDescent="0.3">
      <c r="B118" s="20" t="s">
        <v>96</v>
      </c>
      <c r="C118" s="28"/>
      <c r="D118" s="54"/>
      <c r="E118" s="54"/>
      <c r="F118" s="28"/>
      <c r="G118" s="35">
        <v>3437227.3972666669</v>
      </c>
      <c r="H118" s="28"/>
      <c r="I118" s="54"/>
      <c r="J118" s="54"/>
      <c r="K118" s="28"/>
      <c r="L118" s="35">
        <v>2286445.5201099999</v>
      </c>
      <c r="M118" s="28"/>
      <c r="N118" s="54"/>
      <c r="O118" s="54"/>
      <c r="P118" s="28"/>
      <c r="Q118" s="35">
        <v>2769439.0111483461</v>
      </c>
      <c r="R118" s="28">
        <v>2769439</v>
      </c>
      <c r="S118" s="54">
        <v>2586016</v>
      </c>
      <c r="T118" s="54">
        <v>2445239</v>
      </c>
      <c r="U118" s="28">
        <v>2323180</v>
      </c>
      <c r="V118" s="35">
        <f t="shared" si="87"/>
        <v>2323180</v>
      </c>
      <c r="W118" s="28">
        <v>2603161.5276348596</v>
      </c>
      <c r="X118" s="54">
        <v>2619527.8447084599</v>
      </c>
      <c r="Y118" s="54">
        <v>52780.049999999996</v>
      </c>
      <c r="Z118" s="28">
        <v>2518154.7091984595</v>
      </c>
      <c r="AA118" s="35">
        <f t="shared" si="88"/>
        <v>2518154.7091984595</v>
      </c>
      <c r="AB118" s="28">
        <v>2433598.4611004596</v>
      </c>
      <c r="AC118" s="54">
        <v>2886523.1260943199</v>
      </c>
      <c r="AD118" s="54">
        <v>2023579.1706324797</v>
      </c>
      <c r="AE118" s="28">
        <v>1870810.9157044797</v>
      </c>
      <c r="AF118" s="35">
        <f t="shared" si="89"/>
        <v>1870810.9157044797</v>
      </c>
      <c r="AG118" s="28">
        <v>1867825.0557044798</v>
      </c>
      <c r="AH118" s="54">
        <v>1997183.3041647102</v>
      </c>
      <c r="AI118" s="54">
        <v>2030691.839444197</v>
      </c>
      <c r="AJ118" s="28">
        <v>2068773.4961249314</v>
      </c>
      <c r="AK118" s="35">
        <f t="shared" si="90"/>
        <v>2068773.4961249314</v>
      </c>
      <c r="AL118" s="28">
        <v>1643139.2721747099</v>
      </c>
      <c r="AM118" s="54">
        <v>2104749.20490157</v>
      </c>
      <c r="AN118" s="54">
        <v>2104749.20490157</v>
      </c>
      <c r="AO118" s="28">
        <v>2309650.0193524682</v>
      </c>
      <c r="AP118" s="35">
        <f t="shared" si="91"/>
        <v>2309650.0193524682</v>
      </c>
      <c r="AQ118" s="28">
        <v>2552343.1043524677</v>
      </c>
      <c r="AR118" s="54">
        <v>3325338.8484752029</v>
      </c>
      <c r="AS118" s="54">
        <v>2705933.6479602028</v>
      </c>
    </row>
    <row r="119" spans="2:45" outlineLevel="1" x14ac:dyDescent="0.3">
      <c r="B119" s="20" t="s">
        <v>97</v>
      </c>
      <c r="C119" s="28"/>
      <c r="D119" s="54"/>
      <c r="E119" s="54"/>
      <c r="F119" s="28"/>
      <c r="G119" s="35">
        <v>107454.32</v>
      </c>
      <c r="H119" s="28"/>
      <c r="I119" s="54"/>
      <c r="J119" s="54"/>
      <c r="K119" s="28"/>
      <c r="L119" s="35">
        <v>71410</v>
      </c>
      <c r="M119" s="28"/>
      <c r="N119" s="54"/>
      <c r="O119" s="54"/>
      <c r="P119" s="28"/>
      <c r="Q119" s="35">
        <v>75286.002342399996</v>
      </c>
      <c r="R119" s="28">
        <v>75286</v>
      </c>
      <c r="S119" s="54">
        <v>75286</v>
      </c>
      <c r="T119" s="54">
        <v>81657</v>
      </c>
      <c r="U119" s="28">
        <v>80680</v>
      </c>
      <c r="V119" s="35">
        <f t="shared" si="87"/>
        <v>80680</v>
      </c>
      <c r="W119" s="28">
        <v>35503.719999999994</v>
      </c>
      <c r="X119" s="54">
        <v>42204.75</v>
      </c>
      <c r="Y119" s="54">
        <v>0</v>
      </c>
      <c r="Z119" s="28">
        <v>180639.64735582608</v>
      </c>
      <c r="AA119" s="35">
        <f t="shared" si="88"/>
        <v>180639.64735582608</v>
      </c>
      <c r="AB119" s="28">
        <v>180639.64735582608</v>
      </c>
      <c r="AC119" s="54">
        <v>830548.33299999998</v>
      </c>
      <c r="AD119" s="54">
        <v>830548.33299999998</v>
      </c>
      <c r="AE119" s="28">
        <v>890917.63300000003</v>
      </c>
      <c r="AF119" s="35">
        <f t="shared" si="89"/>
        <v>890917.63300000003</v>
      </c>
      <c r="AG119" s="28">
        <v>954150.50899999996</v>
      </c>
      <c r="AH119" s="54">
        <v>1066999.8323809789</v>
      </c>
      <c r="AI119" s="54">
        <v>1004440.4176284556</v>
      </c>
      <c r="AJ119" s="28">
        <v>1107826.0015999998</v>
      </c>
      <c r="AK119" s="35">
        <f t="shared" si="90"/>
        <v>1107826.0015999998</v>
      </c>
      <c r="AL119" s="28">
        <v>1110960.5066000002</v>
      </c>
      <c r="AM119" s="54">
        <v>1050067.83892</v>
      </c>
      <c r="AN119" s="54">
        <v>980465.37460000033</v>
      </c>
      <c r="AO119" s="28">
        <v>863752.37459999998</v>
      </c>
      <c r="AP119" s="35">
        <f t="shared" si="91"/>
        <v>863752.37459999998</v>
      </c>
      <c r="AQ119" s="28">
        <v>1317319.1565999999</v>
      </c>
      <c r="AR119" s="54">
        <v>637496.90659999999</v>
      </c>
      <c r="AS119" s="54">
        <v>580220.95160000003</v>
      </c>
    </row>
    <row r="120" spans="2:45" outlineLevel="1" x14ac:dyDescent="0.3">
      <c r="B120" s="20" t="s">
        <v>305</v>
      </c>
      <c r="C120" s="28"/>
      <c r="D120" s="54"/>
      <c r="E120" s="54"/>
      <c r="F120" s="28"/>
      <c r="G120" s="35">
        <v>107454.32</v>
      </c>
      <c r="H120" s="28"/>
      <c r="I120" s="54"/>
      <c r="J120" s="54"/>
      <c r="K120" s="28"/>
      <c r="L120" s="35">
        <v>71410</v>
      </c>
      <c r="M120" s="28"/>
      <c r="N120" s="54"/>
      <c r="O120" s="54"/>
      <c r="P120" s="28"/>
      <c r="Q120" s="35">
        <v>75286.002342399996</v>
      </c>
      <c r="R120" s="28"/>
      <c r="S120" s="54"/>
      <c r="T120" s="54"/>
      <c r="U120" s="28"/>
      <c r="V120" s="35">
        <f t="shared" si="87"/>
        <v>0</v>
      </c>
      <c r="W120" s="28"/>
      <c r="X120" s="54"/>
      <c r="Y120" s="54"/>
      <c r="Z120" s="28"/>
      <c r="AA120" s="35">
        <f t="shared" si="88"/>
        <v>0</v>
      </c>
      <c r="AB120" s="28">
        <v>147537.11980799999</v>
      </c>
      <c r="AC120" s="54">
        <v>153010.97260799998</v>
      </c>
      <c r="AD120" s="54">
        <v>897034.49975331069</v>
      </c>
      <c r="AE120" s="28">
        <v>905139.05835240218</v>
      </c>
      <c r="AF120" s="35">
        <f t="shared" si="89"/>
        <v>905139.05835240218</v>
      </c>
      <c r="AG120" s="28">
        <v>812508.32259624219</v>
      </c>
      <c r="AH120" s="54">
        <v>822324.0512000001</v>
      </c>
      <c r="AI120" s="54">
        <v>822324.0512000001</v>
      </c>
      <c r="AJ120" s="28">
        <v>803635.52199679997</v>
      </c>
      <c r="AK120" s="35">
        <f t="shared" si="90"/>
        <v>803635.52199679997</v>
      </c>
      <c r="AL120" s="28">
        <v>803635.52199679997</v>
      </c>
      <c r="AM120" s="54">
        <v>721978.4</v>
      </c>
      <c r="AN120" s="54">
        <v>839489.55546247994</v>
      </c>
      <c r="AO120" s="28">
        <v>839489.55546247994</v>
      </c>
      <c r="AP120" s="35">
        <f t="shared" si="91"/>
        <v>839489.55546247994</v>
      </c>
      <c r="AQ120" s="28">
        <v>933656.91546247993</v>
      </c>
      <c r="AR120" s="54">
        <v>1101334.6754624799</v>
      </c>
      <c r="AS120" s="54">
        <v>1101334.6754624802</v>
      </c>
    </row>
    <row r="125" spans="2:45" x14ac:dyDescent="0.3">
      <c r="AA125" s="54"/>
      <c r="AB125" s="54"/>
    </row>
    <row r="126" spans="2:45" x14ac:dyDescent="0.3">
      <c r="Z126" s="54"/>
      <c r="AA126" s="54"/>
      <c r="AB126" s="54"/>
    </row>
    <row r="127" spans="2:45" x14ac:dyDescent="0.3">
      <c r="Z127" s="54"/>
      <c r="AA127" s="54"/>
      <c r="AB127" s="54"/>
    </row>
    <row r="128" spans="2:45" x14ac:dyDescent="0.3">
      <c r="Y128" s="54"/>
      <c r="AA128" s="54"/>
      <c r="AB128" s="54"/>
    </row>
    <row r="129" spans="25:28" x14ac:dyDescent="0.3">
      <c r="Y129" s="54"/>
      <c r="Z129" s="54"/>
      <c r="AA129" s="54"/>
      <c r="AB129" s="54"/>
    </row>
    <row r="130" spans="25:28" x14ac:dyDescent="0.3">
      <c r="Y130" s="54"/>
      <c r="Z130" s="54"/>
      <c r="AA130" s="54"/>
      <c r="AB130" s="54"/>
    </row>
    <row r="131" spans="25:28" x14ac:dyDescent="0.3">
      <c r="Y131" s="54"/>
      <c r="AA131" s="54"/>
      <c r="AB131" s="54"/>
    </row>
    <row r="132" spans="25:28" x14ac:dyDescent="0.3">
      <c r="Y132" s="54"/>
    </row>
    <row r="133" spans="25:28" x14ac:dyDescent="0.3">
      <c r="Y133" s="54"/>
    </row>
  </sheetData>
  <phoneticPr fontId="14" type="noConversion"/>
  <pageMargins left="0.511811024" right="0.511811024" top="0.78740157499999996" bottom="0.78740157499999996" header="0.31496062000000002" footer="0.31496062000000002"/>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B1:AL84"/>
  <sheetViews>
    <sheetView showGridLines="0" zoomScale="85" zoomScaleNormal="85" workbookViewId="0">
      <pane xSplit="2" ySplit="5" topLeftCell="AB6" activePane="bottomRight" state="frozen"/>
      <selection pane="topRight" activeCell="C1" sqref="C1"/>
      <selection pane="bottomLeft" activeCell="A6" sqref="A6"/>
      <selection pane="bottomRight" activeCell="AK1" sqref="AK1"/>
    </sheetView>
  </sheetViews>
  <sheetFormatPr defaultRowHeight="16.5" outlineLevelRow="1" x14ac:dyDescent="0.3"/>
  <cols>
    <col min="1" max="1" width="1.625" customWidth="1"/>
    <col min="2" max="2" width="53.625" customWidth="1"/>
    <col min="3" max="33" width="12.625" customWidth="1"/>
    <col min="34" max="35" width="11.5" bestFit="1" customWidth="1"/>
    <col min="36" max="36" width="11.25" bestFit="1" customWidth="1"/>
    <col min="37" max="38" width="12.5" bestFit="1" customWidth="1"/>
  </cols>
  <sheetData>
    <row r="1" spans="2:37" ht="72.95" customHeight="1" x14ac:dyDescent="0.3">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c r="AF1" s="76"/>
      <c r="AG1" s="76"/>
      <c r="AH1" s="76"/>
      <c r="AI1" s="76"/>
      <c r="AJ1" s="76"/>
      <c r="AK1" s="76"/>
    </row>
    <row r="2" spans="2:37" ht="6.95" customHeight="1" x14ac:dyDescent="0.3"/>
    <row r="3" spans="2:37" ht="39" customHeight="1" x14ac:dyDescent="0.3"/>
    <row r="4" spans="2:37" ht="6.95" customHeight="1" x14ac:dyDescent="0.3"/>
    <row r="5" spans="2:37" ht="39" customHeight="1" x14ac:dyDescent="0.3">
      <c r="B5" s="48" t="s">
        <v>271</v>
      </c>
      <c r="C5" s="21" t="s">
        <v>102</v>
      </c>
      <c r="D5" s="21" t="s">
        <v>103</v>
      </c>
      <c r="E5" s="21" t="s">
        <v>104</v>
      </c>
      <c r="F5" s="21" t="s">
        <v>105</v>
      </c>
      <c r="G5" s="21" t="s">
        <v>106</v>
      </c>
      <c r="H5" s="21" t="s">
        <v>107</v>
      </c>
      <c r="I5" s="21" t="s">
        <v>108</v>
      </c>
      <c r="J5" s="21" t="s">
        <v>109</v>
      </c>
      <c r="K5" s="21" t="s">
        <v>110</v>
      </c>
      <c r="L5" s="21" t="s">
        <v>111</v>
      </c>
      <c r="M5" s="21" t="s">
        <v>112</v>
      </c>
      <c r="N5" s="21" t="s">
        <v>113</v>
      </c>
      <c r="O5" s="21" t="s">
        <v>119</v>
      </c>
      <c r="P5" s="21" t="s">
        <v>138</v>
      </c>
      <c r="Q5" s="21" t="s">
        <v>141</v>
      </c>
      <c r="R5" s="21" t="s">
        <v>143</v>
      </c>
      <c r="S5" s="21" t="s">
        <v>294</v>
      </c>
      <c r="T5" s="21" t="s">
        <v>296</v>
      </c>
      <c r="U5" s="21" t="s">
        <v>298</v>
      </c>
      <c r="V5" s="21" t="s">
        <v>301</v>
      </c>
      <c r="W5" s="21" t="s">
        <v>304</v>
      </c>
      <c r="X5" s="21" t="s">
        <v>307</v>
      </c>
      <c r="Y5" s="21" t="s">
        <v>309</v>
      </c>
      <c r="Z5" s="21" t="s">
        <v>311</v>
      </c>
      <c r="AA5" s="21" t="s">
        <v>315</v>
      </c>
      <c r="AB5" s="21" t="s">
        <v>316</v>
      </c>
      <c r="AC5" s="21" t="s">
        <v>317</v>
      </c>
      <c r="AD5" s="21" t="s">
        <v>318</v>
      </c>
      <c r="AE5" s="21" t="s">
        <v>325</v>
      </c>
      <c r="AF5" s="21" t="s">
        <v>327</v>
      </c>
      <c r="AG5" s="21" t="s">
        <v>329</v>
      </c>
      <c r="AH5" s="21" t="s">
        <v>331</v>
      </c>
      <c r="AI5" s="21" t="s">
        <v>333</v>
      </c>
      <c r="AJ5" s="21" t="s">
        <v>339</v>
      </c>
      <c r="AK5" s="21" t="s">
        <v>341</v>
      </c>
    </row>
    <row r="7" spans="2:37" x14ac:dyDescent="0.3">
      <c r="B7" s="13" t="s">
        <v>1</v>
      </c>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row>
    <row r="8" spans="2:37" x14ac:dyDescent="0.3">
      <c r="B8" s="49" t="s">
        <v>2</v>
      </c>
      <c r="C8" s="50">
        <f t="shared" ref="C8:AK8" si="0">C9+C17</f>
        <v>2289916</v>
      </c>
      <c r="D8" s="50">
        <f t="shared" si="0"/>
        <v>2291349</v>
      </c>
      <c r="E8" s="50">
        <f t="shared" si="0"/>
        <v>2166206</v>
      </c>
      <c r="F8" s="50">
        <f t="shared" si="0"/>
        <v>2191801</v>
      </c>
      <c r="G8" s="50">
        <f t="shared" si="0"/>
        <v>2161862</v>
      </c>
      <c r="H8" s="50">
        <f t="shared" si="0"/>
        <v>2141515</v>
      </c>
      <c r="I8" s="50">
        <f t="shared" si="0"/>
        <v>1958013</v>
      </c>
      <c r="J8" s="50">
        <f t="shared" si="0"/>
        <v>1835807</v>
      </c>
      <c r="K8" s="50">
        <f t="shared" si="0"/>
        <v>1861229</v>
      </c>
      <c r="L8" s="50">
        <f t="shared" si="0"/>
        <v>1947348</v>
      </c>
      <c r="M8" s="50">
        <f t="shared" si="0"/>
        <v>1864849</v>
      </c>
      <c r="N8" s="50">
        <f t="shared" si="0"/>
        <v>2242401</v>
      </c>
      <c r="O8" s="50">
        <f t="shared" si="0"/>
        <v>2217032</v>
      </c>
      <c r="P8" s="50">
        <f t="shared" si="0"/>
        <v>2116347</v>
      </c>
      <c r="Q8" s="50">
        <f t="shared" si="0"/>
        <v>2108385</v>
      </c>
      <c r="R8" s="50">
        <f t="shared" si="0"/>
        <v>2077260</v>
      </c>
      <c r="S8" s="50">
        <f t="shared" si="0"/>
        <v>2179962</v>
      </c>
      <c r="T8" s="50">
        <f t="shared" si="0"/>
        <v>2325794</v>
      </c>
      <c r="U8" s="50">
        <f t="shared" si="0"/>
        <v>2462135.4694699999</v>
      </c>
      <c r="V8" s="50">
        <f t="shared" si="0"/>
        <v>2693527</v>
      </c>
      <c r="W8" s="50">
        <f t="shared" si="0"/>
        <v>2613664.1665599998</v>
      </c>
      <c r="X8" s="50">
        <f t="shared" si="0"/>
        <v>2655364</v>
      </c>
      <c r="Y8" s="50">
        <f t="shared" si="0"/>
        <v>2805357</v>
      </c>
      <c r="Z8" s="50">
        <f t="shared" si="0"/>
        <v>2819254</v>
      </c>
      <c r="AA8" s="50">
        <f t="shared" si="0"/>
        <v>2920783</v>
      </c>
      <c r="AB8" s="50">
        <f t="shared" si="0"/>
        <v>3077292</v>
      </c>
      <c r="AC8" s="50">
        <f t="shared" si="0"/>
        <v>3248945</v>
      </c>
      <c r="AD8" s="50">
        <f t="shared" si="0"/>
        <v>3438225</v>
      </c>
      <c r="AE8" s="50">
        <f t="shared" si="0"/>
        <v>3512950</v>
      </c>
      <c r="AF8" s="50">
        <f t="shared" si="0"/>
        <v>3629915</v>
      </c>
      <c r="AG8" s="50">
        <f t="shared" si="0"/>
        <v>3982607</v>
      </c>
      <c r="AH8" s="50">
        <f t="shared" si="0"/>
        <v>4148169</v>
      </c>
      <c r="AI8" s="50">
        <f t="shared" si="0"/>
        <v>4210915</v>
      </c>
      <c r="AJ8" s="50">
        <f t="shared" si="0"/>
        <v>4576479</v>
      </c>
      <c r="AK8" s="50">
        <f t="shared" si="0"/>
        <v>5489810</v>
      </c>
    </row>
    <row r="9" spans="2:37" x14ac:dyDescent="0.3">
      <c r="B9" s="77" t="s">
        <v>3</v>
      </c>
      <c r="C9" s="78">
        <f t="shared" ref="C9:AK9" si="1">SUM(C10:C16)</f>
        <v>1224743</v>
      </c>
      <c r="D9" s="78">
        <f t="shared" si="1"/>
        <v>1144881</v>
      </c>
      <c r="E9" s="78">
        <f t="shared" si="1"/>
        <v>1148548</v>
      </c>
      <c r="F9" s="78">
        <f t="shared" si="1"/>
        <v>1243423</v>
      </c>
      <c r="G9" s="78">
        <f t="shared" si="1"/>
        <v>1120019</v>
      </c>
      <c r="H9" s="78">
        <f t="shared" si="1"/>
        <v>1001569</v>
      </c>
      <c r="I9" s="78">
        <f t="shared" si="1"/>
        <v>974073</v>
      </c>
      <c r="J9" s="78">
        <f t="shared" si="1"/>
        <v>936984</v>
      </c>
      <c r="K9" s="78">
        <f t="shared" si="1"/>
        <v>1004516</v>
      </c>
      <c r="L9" s="78">
        <f t="shared" si="1"/>
        <v>865045</v>
      </c>
      <c r="M9" s="78">
        <f t="shared" si="1"/>
        <v>925432</v>
      </c>
      <c r="N9" s="78">
        <f t="shared" si="1"/>
        <v>1183730</v>
      </c>
      <c r="O9" s="78">
        <f t="shared" si="1"/>
        <v>1203071</v>
      </c>
      <c r="P9" s="78">
        <f t="shared" si="1"/>
        <v>1073811</v>
      </c>
      <c r="Q9" s="78">
        <f t="shared" si="1"/>
        <v>959282</v>
      </c>
      <c r="R9" s="78">
        <f t="shared" si="1"/>
        <v>880470</v>
      </c>
      <c r="S9" s="78">
        <f t="shared" si="1"/>
        <v>918020</v>
      </c>
      <c r="T9" s="78">
        <f t="shared" si="1"/>
        <v>992355</v>
      </c>
      <c r="U9" s="78">
        <f t="shared" si="1"/>
        <v>1098011.4694699999</v>
      </c>
      <c r="V9" s="78">
        <f t="shared" si="1"/>
        <v>1227498</v>
      </c>
      <c r="W9" s="78">
        <f t="shared" si="1"/>
        <v>1045538.16656</v>
      </c>
      <c r="X9" s="78">
        <f t="shared" si="1"/>
        <v>1000373.71066</v>
      </c>
      <c r="Y9" s="78">
        <f t="shared" si="1"/>
        <v>1024478.93691</v>
      </c>
      <c r="Z9" s="78">
        <f t="shared" si="1"/>
        <v>1064763</v>
      </c>
      <c r="AA9" s="78">
        <f t="shared" si="1"/>
        <v>1119825</v>
      </c>
      <c r="AB9" s="78">
        <f t="shared" si="1"/>
        <v>1150722</v>
      </c>
      <c r="AC9" s="78">
        <f t="shared" si="1"/>
        <v>1173461</v>
      </c>
      <c r="AD9" s="78">
        <f t="shared" si="1"/>
        <v>1393879</v>
      </c>
      <c r="AE9" s="78">
        <f t="shared" si="1"/>
        <v>1529193</v>
      </c>
      <c r="AF9" s="78">
        <f t="shared" si="1"/>
        <v>1662523</v>
      </c>
      <c r="AG9" s="78">
        <f t="shared" si="1"/>
        <v>1847843</v>
      </c>
      <c r="AH9" s="78">
        <f t="shared" si="1"/>
        <v>1939944</v>
      </c>
      <c r="AI9" s="78">
        <f t="shared" si="1"/>
        <v>2044848</v>
      </c>
      <c r="AJ9" s="78">
        <f t="shared" si="1"/>
        <v>2307959</v>
      </c>
      <c r="AK9" s="78">
        <f t="shared" si="1"/>
        <v>2711155</v>
      </c>
    </row>
    <row r="10" spans="2:37" outlineLevel="1" x14ac:dyDescent="0.3">
      <c r="B10" t="s">
        <v>4</v>
      </c>
      <c r="C10" s="3">
        <v>28358</v>
      </c>
      <c r="D10" s="3">
        <v>31367</v>
      </c>
      <c r="E10" s="3">
        <v>15589</v>
      </c>
      <c r="F10" s="3">
        <v>10091</v>
      </c>
      <c r="G10" s="3">
        <v>35306</v>
      </c>
      <c r="H10" s="3">
        <v>19830</v>
      </c>
      <c r="I10" s="3">
        <v>11836</v>
      </c>
      <c r="J10" s="3">
        <v>17334</v>
      </c>
      <c r="K10" s="3">
        <v>48943</v>
      </c>
      <c r="L10" s="3">
        <v>50749</v>
      </c>
      <c r="M10" s="3">
        <v>21525</v>
      </c>
      <c r="N10" s="3">
        <v>14168</v>
      </c>
      <c r="O10" s="3">
        <v>10692</v>
      </c>
      <c r="P10" s="3">
        <v>4878</v>
      </c>
      <c r="Q10" s="3">
        <v>42549</v>
      </c>
      <c r="R10" s="3">
        <v>49538</v>
      </c>
      <c r="S10" s="3">
        <v>31086</v>
      </c>
      <c r="T10" s="3">
        <v>97921</v>
      </c>
      <c r="U10" s="3">
        <v>116599</v>
      </c>
      <c r="V10" s="3">
        <v>113881</v>
      </c>
      <c r="W10" s="3">
        <v>139335</v>
      </c>
      <c r="X10" s="3">
        <v>149042</v>
      </c>
      <c r="Y10" s="3">
        <v>179173</v>
      </c>
      <c r="Z10" s="3">
        <v>190174</v>
      </c>
      <c r="AA10" s="3">
        <v>206193</v>
      </c>
      <c r="AB10" s="3">
        <v>193381</v>
      </c>
      <c r="AC10" s="3">
        <v>174630</v>
      </c>
      <c r="AD10" s="3">
        <v>257113</v>
      </c>
      <c r="AE10" s="3">
        <v>214520</v>
      </c>
      <c r="AF10" s="3">
        <v>214811</v>
      </c>
      <c r="AG10" s="3">
        <v>316869.54507999995</v>
      </c>
      <c r="AH10" s="3">
        <v>331069</v>
      </c>
      <c r="AI10" s="3">
        <v>203854</v>
      </c>
      <c r="AJ10" s="3">
        <v>241887</v>
      </c>
      <c r="AK10" s="3">
        <v>355358</v>
      </c>
    </row>
    <row r="11" spans="2:37" outlineLevel="1" x14ac:dyDescent="0.3">
      <c r="B11" t="s">
        <v>5</v>
      </c>
      <c r="C11" s="3">
        <v>68449</v>
      </c>
      <c r="D11" s="3">
        <v>57861</v>
      </c>
      <c r="E11" s="3">
        <v>56543</v>
      </c>
      <c r="F11" s="3">
        <v>48307</v>
      </c>
      <c r="G11" s="3">
        <v>27086</v>
      </c>
      <c r="H11" s="3">
        <v>19565</v>
      </c>
      <c r="I11" s="3">
        <v>6497</v>
      </c>
      <c r="J11" s="3">
        <v>1646</v>
      </c>
      <c r="K11" s="3">
        <v>4044</v>
      </c>
      <c r="L11" s="3">
        <v>1163</v>
      </c>
      <c r="M11" s="3">
        <v>7581</v>
      </c>
      <c r="N11" s="3">
        <v>15644</v>
      </c>
      <c r="O11" s="3">
        <v>108962</v>
      </c>
      <c r="P11" s="3">
        <v>100401</v>
      </c>
      <c r="Q11" s="3">
        <v>8513</v>
      </c>
      <c r="R11" s="3">
        <v>8573</v>
      </c>
      <c r="S11" s="3">
        <v>82361</v>
      </c>
      <c r="T11" s="3">
        <v>32173</v>
      </c>
      <c r="U11" s="3">
        <v>71282</v>
      </c>
      <c r="V11" s="3">
        <v>71005</v>
      </c>
      <c r="W11" s="3">
        <v>31200</v>
      </c>
      <c r="X11" s="3">
        <v>32138</v>
      </c>
      <c r="Y11" s="3">
        <v>46785</v>
      </c>
      <c r="Z11" s="3">
        <v>63903</v>
      </c>
      <c r="AA11" s="3">
        <v>58241</v>
      </c>
      <c r="AB11" s="3">
        <v>72192</v>
      </c>
      <c r="AC11" s="3">
        <v>88457</v>
      </c>
      <c r="AD11" s="3">
        <v>45254</v>
      </c>
      <c r="AE11" s="3">
        <v>32256</v>
      </c>
      <c r="AF11" s="3">
        <v>26389</v>
      </c>
      <c r="AG11" s="3">
        <v>98496.454920000018</v>
      </c>
      <c r="AH11" s="3">
        <v>73540</v>
      </c>
      <c r="AI11" s="3">
        <v>199036</v>
      </c>
      <c r="AJ11" s="3">
        <v>74723</v>
      </c>
      <c r="AK11" s="3">
        <v>207039</v>
      </c>
    </row>
    <row r="12" spans="2:37" outlineLevel="1" x14ac:dyDescent="0.3">
      <c r="B12" t="s">
        <v>6</v>
      </c>
      <c r="C12" s="3">
        <v>466958</v>
      </c>
      <c r="D12" s="3">
        <v>412301</v>
      </c>
      <c r="E12" s="3">
        <v>490447</v>
      </c>
      <c r="F12" s="3">
        <v>561767</v>
      </c>
      <c r="G12" s="3">
        <v>580302</v>
      </c>
      <c r="H12" s="3">
        <v>500133</v>
      </c>
      <c r="I12" s="3">
        <v>446450</v>
      </c>
      <c r="J12" s="3">
        <v>432786</v>
      </c>
      <c r="K12" s="3">
        <v>515009</v>
      </c>
      <c r="L12" s="3">
        <v>400360</v>
      </c>
      <c r="M12" s="3">
        <v>350494</v>
      </c>
      <c r="N12" s="3">
        <v>354584</v>
      </c>
      <c r="O12" s="3">
        <v>318267</v>
      </c>
      <c r="P12" s="3">
        <v>290751</v>
      </c>
      <c r="Q12" s="3">
        <v>277493</v>
      </c>
      <c r="R12" s="3">
        <v>224841</v>
      </c>
      <c r="S12" s="3">
        <v>209799</v>
      </c>
      <c r="T12" s="3">
        <v>269976</v>
      </c>
      <c r="U12" s="3">
        <v>286342</v>
      </c>
      <c r="V12" s="3">
        <v>308798</v>
      </c>
      <c r="W12" s="3">
        <v>290180</v>
      </c>
      <c r="X12" s="3">
        <v>302682</v>
      </c>
      <c r="Y12" s="3">
        <v>283626</v>
      </c>
      <c r="Z12" s="3">
        <v>315908</v>
      </c>
      <c r="AA12" s="3">
        <v>360676</v>
      </c>
      <c r="AB12" s="3">
        <v>343002</v>
      </c>
      <c r="AC12" s="3">
        <v>358395</v>
      </c>
      <c r="AD12" s="3">
        <v>370713</v>
      </c>
      <c r="AE12" s="3">
        <v>466348</v>
      </c>
      <c r="AF12" s="3">
        <v>554826</v>
      </c>
      <c r="AG12" s="3">
        <v>665309</v>
      </c>
      <c r="AH12" s="3">
        <v>659962</v>
      </c>
      <c r="AI12" s="3">
        <v>808996</v>
      </c>
      <c r="AJ12" s="3">
        <v>910100</v>
      </c>
      <c r="AK12" s="3">
        <v>1022120</v>
      </c>
    </row>
    <row r="13" spans="2:37" outlineLevel="1" x14ac:dyDescent="0.3">
      <c r="B13" t="s">
        <v>7</v>
      </c>
      <c r="C13" s="3">
        <v>547991</v>
      </c>
      <c r="D13" s="3">
        <v>548836</v>
      </c>
      <c r="E13" s="3">
        <v>519695</v>
      </c>
      <c r="F13" s="3">
        <v>553331</v>
      </c>
      <c r="G13" s="3">
        <v>434980</v>
      </c>
      <c r="H13" s="3">
        <v>420171</v>
      </c>
      <c r="I13" s="3">
        <v>470339</v>
      </c>
      <c r="J13" s="3">
        <v>465009</v>
      </c>
      <c r="K13" s="3">
        <v>416348</v>
      </c>
      <c r="L13" s="3">
        <v>396760</v>
      </c>
      <c r="M13" s="3">
        <v>526573</v>
      </c>
      <c r="N13" s="3">
        <v>757184</v>
      </c>
      <c r="O13" s="3">
        <v>734016</v>
      </c>
      <c r="P13" s="3">
        <v>665250</v>
      </c>
      <c r="Q13" s="3">
        <v>618730</v>
      </c>
      <c r="R13" s="3">
        <v>587661</v>
      </c>
      <c r="S13" s="3">
        <v>583471</v>
      </c>
      <c r="T13" s="3">
        <v>578062</v>
      </c>
      <c r="U13" s="3">
        <v>604305</v>
      </c>
      <c r="V13" s="3">
        <v>712595</v>
      </c>
      <c r="W13" s="3">
        <v>562122</v>
      </c>
      <c r="X13" s="3">
        <v>489123</v>
      </c>
      <c r="Y13" s="3">
        <v>397888</v>
      </c>
      <c r="Z13" s="3">
        <v>391808</v>
      </c>
      <c r="AA13" s="3">
        <v>378063</v>
      </c>
      <c r="AB13" s="3">
        <v>407503</v>
      </c>
      <c r="AC13" s="3">
        <v>418063</v>
      </c>
      <c r="AD13" s="3">
        <v>618586</v>
      </c>
      <c r="AE13" s="3">
        <v>634778</v>
      </c>
      <c r="AF13" s="3">
        <v>609395</v>
      </c>
      <c r="AG13" s="3">
        <v>506755</v>
      </c>
      <c r="AH13" s="3">
        <v>541385</v>
      </c>
      <c r="AI13" s="3">
        <v>498708</v>
      </c>
      <c r="AJ13" s="3">
        <v>745683</v>
      </c>
      <c r="AK13" s="3">
        <v>821379</v>
      </c>
    </row>
    <row r="14" spans="2:37" outlineLevel="1" x14ac:dyDescent="0.3">
      <c r="B14" t="s">
        <v>8</v>
      </c>
      <c r="C14" s="3">
        <v>21058</v>
      </c>
      <c r="D14" s="3">
        <v>21597</v>
      </c>
      <c r="E14" s="3">
        <v>22149</v>
      </c>
      <c r="F14" s="3">
        <v>23188</v>
      </c>
      <c r="G14" s="3">
        <v>21997</v>
      </c>
      <c r="H14" s="3">
        <v>21084</v>
      </c>
      <c r="I14" s="3">
        <v>20408</v>
      </c>
      <c r="J14" s="3">
        <v>11718</v>
      </c>
      <c r="K14" s="3">
        <v>11150</v>
      </c>
      <c r="L14" s="3">
        <v>8390</v>
      </c>
      <c r="M14" s="3">
        <v>6046</v>
      </c>
      <c r="N14" s="3">
        <v>6013</v>
      </c>
      <c r="O14" s="3">
        <v>6231</v>
      </c>
      <c r="P14" s="3">
        <v>6751</v>
      </c>
      <c r="Q14" s="3">
        <v>6755</v>
      </c>
      <c r="R14" s="3">
        <v>5132</v>
      </c>
      <c r="S14" s="3">
        <v>5548</v>
      </c>
      <c r="T14" s="3">
        <v>5502</v>
      </c>
      <c r="U14" s="3">
        <v>5833</v>
      </c>
      <c r="V14" s="3">
        <v>5847</v>
      </c>
      <c r="W14" s="3">
        <v>6082</v>
      </c>
      <c r="X14" s="3">
        <v>6475</v>
      </c>
      <c r="Y14" s="3">
        <v>7655</v>
      </c>
      <c r="Z14" s="3">
        <v>9051</v>
      </c>
      <c r="AA14" s="3">
        <v>9746</v>
      </c>
      <c r="AB14" s="3">
        <v>10279</v>
      </c>
      <c r="AC14" s="3">
        <v>8972</v>
      </c>
      <c r="AD14" s="3">
        <v>8418</v>
      </c>
      <c r="AE14" s="3">
        <v>8967</v>
      </c>
      <c r="AF14" s="3">
        <v>8346</v>
      </c>
      <c r="AG14" s="3">
        <v>7630</v>
      </c>
      <c r="AH14" s="3">
        <v>8820</v>
      </c>
      <c r="AI14" s="3">
        <v>9484</v>
      </c>
      <c r="AJ14" s="3">
        <v>12536</v>
      </c>
      <c r="AK14" s="3">
        <v>14066</v>
      </c>
    </row>
    <row r="15" spans="2:37" outlineLevel="1" x14ac:dyDescent="0.3">
      <c r="B15" t="s">
        <v>9</v>
      </c>
      <c r="C15" s="3">
        <v>15691</v>
      </c>
      <c r="D15" s="3">
        <v>14883</v>
      </c>
      <c r="E15" s="3">
        <v>0</v>
      </c>
      <c r="F15" s="3">
        <v>12669</v>
      </c>
      <c r="G15" s="3">
        <v>0</v>
      </c>
      <c r="H15" s="3">
        <v>0</v>
      </c>
      <c r="I15" s="3">
        <v>0</v>
      </c>
      <c r="J15" s="3">
        <v>0</v>
      </c>
      <c r="K15" s="3">
        <v>0</v>
      </c>
      <c r="L15" s="3">
        <v>0</v>
      </c>
      <c r="M15" s="3">
        <v>0</v>
      </c>
      <c r="N15" s="3">
        <v>0</v>
      </c>
      <c r="O15" s="3">
        <v>4933</v>
      </c>
      <c r="P15" s="3">
        <v>4386</v>
      </c>
      <c r="Q15" s="3">
        <v>4199</v>
      </c>
      <c r="R15" s="3">
        <v>4394</v>
      </c>
      <c r="S15" s="3">
        <v>5261</v>
      </c>
      <c r="T15" s="3">
        <v>8283</v>
      </c>
      <c r="U15" s="3">
        <v>13190</v>
      </c>
      <c r="V15" s="3">
        <v>15016</v>
      </c>
      <c r="W15" s="3">
        <v>16171</v>
      </c>
      <c r="X15" s="3">
        <v>20408</v>
      </c>
      <c r="Y15" s="3">
        <v>26531</v>
      </c>
      <c r="Z15" s="3">
        <v>11493</v>
      </c>
      <c r="AA15" s="3">
        <v>13537</v>
      </c>
      <c r="AB15" s="3">
        <v>14550</v>
      </c>
      <c r="AC15" s="3">
        <v>13959</v>
      </c>
      <c r="AD15" s="3">
        <v>15670</v>
      </c>
      <c r="AE15" s="3">
        <v>15052</v>
      </c>
      <c r="AF15" s="3">
        <v>16248</v>
      </c>
      <c r="AG15" s="3">
        <v>19000</v>
      </c>
      <c r="AH15" s="3">
        <v>21218</v>
      </c>
      <c r="AI15" s="3">
        <v>24754</v>
      </c>
      <c r="AJ15" s="3">
        <v>21215</v>
      </c>
      <c r="AK15" s="3">
        <v>23088</v>
      </c>
    </row>
    <row r="16" spans="2:37" outlineLevel="1" x14ac:dyDescent="0.3">
      <c r="B16" t="s">
        <v>10</v>
      </c>
      <c r="C16" s="3">
        <v>76238</v>
      </c>
      <c r="D16" s="3">
        <v>58036</v>
      </c>
      <c r="E16" s="3">
        <v>44125</v>
      </c>
      <c r="F16" s="3">
        <v>34070</v>
      </c>
      <c r="G16" s="3">
        <v>20348</v>
      </c>
      <c r="H16" s="3">
        <v>20786</v>
      </c>
      <c r="I16" s="3">
        <v>18543</v>
      </c>
      <c r="J16" s="3">
        <v>8491</v>
      </c>
      <c r="K16" s="3">
        <v>9022</v>
      </c>
      <c r="L16" s="3">
        <v>7623</v>
      </c>
      <c r="M16" s="3">
        <v>13213</v>
      </c>
      <c r="N16" s="3">
        <v>36137</v>
      </c>
      <c r="O16" s="3">
        <v>19970</v>
      </c>
      <c r="P16" s="3">
        <v>1394</v>
      </c>
      <c r="Q16" s="3">
        <v>1043</v>
      </c>
      <c r="R16" s="3">
        <v>331</v>
      </c>
      <c r="S16" s="3">
        <v>494</v>
      </c>
      <c r="T16" s="3">
        <v>438</v>
      </c>
      <c r="U16" s="3">
        <v>460.46947</v>
      </c>
      <c r="V16" s="3">
        <v>356</v>
      </c>
      <c r="W16" s="3">
        <v>448.16655999999966</v>
      </c>
      <c r="X16" s="3">
        <v>505.71065999999973</v>
      </c>
      <c r="Y16" s="3">
        <v>82820.936910000004</v>
      </c>
      <c r="Z16" s="3">
        <v>82426</v>
      </c>
      <c r="AA16" s="3">
        <v>93369</v>
      </c>
      <c r="AB16" s="3">
        <v>109815</v>
      </c>
      <c r="AC16" s="3">
        <v>110985</v>
      </c>
      <c r="AD16" s="3">
        <v>78125</v>
      </c>
      <c r="AE16" s="3">
        <v>157272</v>
      </c>
      <c r="AF16" s="3">
        <v>232508</v>
      </c>
      <c r="AG16" s="3">
        <v>233783</v>
      </c>
      <c r="AH16" s="3">
        <v>303950</v>
      </c>
      <c r="AI16" s="3">
        <v>300016</v>
      </c>
      <c r="AJ16" s="3">
        <v>301815</v>
      </c>
      <c r="AK16" s="3">
        <v>268105</v>
      </c>
    </row>
    <row r="17" spans="2:37" x14ac:dyDescent="0.3">
      <c r="B17" s="77" t="s">
        <v>11</v>
      </c>
      <c r="C17" s="78">
        <f t="shared" ref="C17:AK17" si="2">SUM(C18:C24)</f>
        <v>1065173</v>
      </c>
      <c r="D17" s="78">
        <f t="shared" si="2"/>
        <v>1146468</v>
      </c>
      <c r="E17" s="78">
        <f t="shared" si="2"/>
        <v>1017658</v>
      </c>
      <c r="F17" s="78">
        <f t="shared" si="2"/>
        <v>948378</v>
      </c>
      <c r="G17" s="78">
        <f t="shared" si="2"/>
        <v>1041843</v>
      </c>
      <c r="H17" s="78">
        <f t="shared" si="2"/>
        <v>1139946</v>
      </c>
      <c r="I17" s="78">
        <f t="shared" si="2"/>
        <v>983940</v>
      </c>
      <c r="J17" s="78">
        <f t="shared" si="2"/>
        <v>898823</v>
      </c>
      <c r="K17" s="78">
        <f t="shared" si="2"/>
        <v>856713</v>
      </c>
      <c r="L17" s="78">
        <f t="shared" si="2"/>
        <v>1082303</v>
      </c>
      <c r="M17" s="78">
        <f t="shared" si="2"/>
        <v>939417</v>
      </c>
      <c r="N17" s="78">
        <f t="shared" si="2"/>
        <v>1058671</v>
      </c>
      <c r="O17" s="78">
        <f t="shared" si="2"/>
        <v>1013961</v>
      </c>
      <c r="P17" s="78">
        <f t="shared" si="2"/>
        <v>1042536</v>
      </c>
      <c r="Q17" s="78">
        <f t="shared" si="2"/>
        <v>1149103</v>
      </c>
      <c r="R17" s="78">
        <f t="shared" si="2"/>
        <v>1196790</v>
      </c>
      <c r="S17" s="78">
        <f t="shared" si="2"/>
        <v>1261942</v>
      </c>
      <c r="T17" s="78">
        <f t="shared" si="2"/>
        <v>1333439</v>
      </c>
      <c r="U17" s="78">
        <f t="shared" si="2"/>
        <v>1364124</v>
      </c>
      <c r="V17" s="78">
        <f t="shared" si="2"/>
        <v>1466029</v>
      </c>
      <c r="W17" s="78">
        <f t="shared" si="2"/>
        <v>1568126</v>
      </c>
      <c r="X17" s="78">
        <f t="shared" si="2"/>
        <v>1654990.2893400001</v>
      </c>
      <c r="Y17" s="78">
        <f t="shared" si="2"/>
        <v>1780878.0630900001</v>
      </c>
      <c r="Z17" s="78">
        <f t="shared" si="2"/>
        <v>1754491</v>
      </c>
      <c r="AA17" s="78">
        <f t="shared" si="2"/>
        <v>1800958</v>
      </c>
      <c r="AB17" s="78">
        <f t="shared" si="2"/>
        <v>1926570</v>
      </c>
      <c r="AC17" s="78">
        <f t="shared" si="2"/>
        <v>2075484</v>
      </c>
      <c r="AD17" s="78">
        <f t="shared" si="2"/>
        <v>2044346</v>
      </c>
      <c r="AE17" s="78">
        <f t="shared" si="2"/>
        <v>1983757</v>
      </c>
      <c r="AF17" s="78">
        <f t="shared" si="2"/>
        <v>1967392</v>
      </c>
      <c r="AG17" s="78">
        <f t="shared" si="2"/>
        <v>2134764</v>
      </c>
      <c r="AH17" s="78">
        <f t="shared" si="2"/>
        <v>2208225</v>
      </c>
      <c r="AI17" s="78">
        <f t="shared" si="2"/>
        <v>2166067</v>
      </c>
      <c r="AJ17" s="78">
        <f t="shared" si="2"/>
        <v>2268520</v>
      </c>
      <c r="AK17" s="78">
        <f t="shared" si="2"/>
        <v>2778655</v>
      </c>
    </row>
    <row r="18" spans="2:37" outlineLevel="1" x14ac:dyDescent="0.3">
      <c r="B18" t="s">
        <v>5</v>
      </c>
      <c r="C18" s="3">
        <v>0</v>
      </c>
      <c r="D18" s="3">
        <v>0</v>
      </c>
      <c r="E18" s="3">
        <v>0</v>
      </c>
      <c r="F18" s="3">
        <v>0</v>
      </c>
      <c r="G18" s="3">
        <v>0</v>
      </c>
      <c r="H18" s="3">
        <v>0</v>
      </c>
      <c r="I18" s="3">
        <v>0</v>
      </c>
      <c r="J18" s="3">
        <v>0</v>
      </c>
      <c r="K18" s="3">
        <v>0</v>
      </c>
      <c r="L18" s="3">
        <v>0</v>
      </c>
      <c r="M18" s="3">
        <v>0</v>
      </c>
      <c r="N18" s="3">
        <v>0</v>
      </c>
      <c r="O18" s="3">
        <v>0</v>
      </c>
      <c r="P18" s="3">
        <v>0</v>
      </c>
      <c r="Q18" s="3">
        <v>60254</v>
      </c>
      <c r="R18" s="3">
        <v>60497</v>
      </c>
      <c r="S18" s="3">
        <v>30661</v>
      </c>
      <c r="T18" s="3">
        <v>30281</v>
      </c>
      <c r="U18" s="3">
        <v>0</v>
      </c>
      <c r="V18" s="3">
        <v>0</v>
      </c>
      <c r="W18" s="3">
        <v>0</v>
      </c>
      <c r="X18" s="3">
        <v>0</v>
      </c>
      <c r="Y18" s="3">
        <v>0</v>
      </c>
      <c r="Z18" s="3">
        <v>0</v>
      </c>
      <c r="AA18" s="3"/>
      <c r="AB18" s="3"/>
      <c r="AC18" s="3"/>
      <c r="AD18" s="3"/>
      <c r="AE18" s="3"/>
      <c r="AF18" s="3"/>
      <c r="AG18" s="3"/>
      <c r="AH18" s="3"/>
      <c r="AI18" s="3"/>
      <c r="AJ18" s="3"/>
      <c r="AK18" s="3">
        <v>66</v>
      </c>
    </row>
    <row r="19" spans="2:37" outlineLevel="1" x14ac:dyDescent="0.3">
      <c r="B19" t="s">
        <v>6</v>
      </c>
      <c r="C19" s="3">
        <v>378765</v>
      </c>
      <c r="D19" s="3">
        <v>398955</v>
      </c>
      <c r="E19" s="3">
        <v>322516</v>
      </c>
      <c r="F19" s="3">
        <v>294662</v>
      </c>
      <c r="G19" s="3">
        <v>310733</v>
      </c>
      <c r="H19" s="3">
        <v>382387</v>
      </c>
      <c r="I19" s="3">
        <v>301234</v>
      </c>
      <c r="J19" s="3">
        <v>219357</v>
      </c>
      <c r="K19" s="3">
        <v>176058</v>
      </c>
      <c r="L19" s="3">
        <v>281336</v>
      </c>
      <c r="M19" s="3">
        <v>235647</v>
      </c>
      <c r="N19" s="3">
        <v>223427</v>
      </c>
      <c r="O19" s="3">
        <v>188167</v>
      </c>
      <c r="P19" s="3">
        <v>190786</v>
      </c>
      <c r="Q19" s="3">
        <v>242754</v>
      </c>
      <c r="R19" s="3">
        <v>285174</v>
      </c>
      <c r="S19" s="3">
        <v>335380</v>
      </c>
      <c r="T19" s="3">
        <v>303983</v>
      </c>
      <c r="U19" s="3">
        <v>338208</v>
      </c>
      <c r="V19" s="3">
        <v>343059</v>
      </c>
      <c r="W19" s="3">
        <v>355952</v>
      </c>
      <c r="X19" s="3">
        <v>376598</v>
      </c>
      <c r="Y19" s="3">
        <v>443982</v>
      </c>
      <c r="Z19" s="3">
        <v>405508</v>
      </c>
      <c r="AA19" s="3">
        <v>418926</v>
      </c>
      <c r="AB19" s="3">
        <v>517451</v>
      </c>
      <c r="AC19" s="3">
        <v>602476</v>
      </c>
      <c r="AD19" s="3">
        <v>642695</v>
      </c>
      <c r="AE19" s="3">
        <v>629552</v>
      </c>
      <c r="AF19" s="3">
        <v>628888</v>
      </c>
      <c r="AG19" s="3">
        <v>707750</v>
      </c>
      <c r="AH19" s="3">
        <v>696830</v>
      </c>
      <c r="AI19" s="3">
        <v>602721</v>
      </c>
      <c r="AJ19" s="3">
        <v>722475</v>
      </c>
      <c r="AK19" s="3">
        <v>825372</v>
      </c>
    </row>
    <row r="20" spans="2:37" outlineLevel="1" x14ac:dyDescent="0.3">
      <c r="B20" t="s">
        <v>7</v>
      </c>
      <c r="C20" s="3">
        <v>95288</v>
      </c>
      <c r="D20" s="3">
        <v>95288</v>
      </c>
      <c r="E20" s="3">
        <v>95995</v>
      </c>
      <c r="F20" s="3">
        <v>95995</v>
      </c>
      <c r="G20" s="3">
        <v>168732</v>
      </c>
      <c r="H20" s="3">
        <v>168732</v>
      </c>
      <c r="I20" s="3">
        <v>168025</v>
      </c>
      <c r="J20" s="3">
        <v>162851</v>
      </c>
      <c r="K20" s="3">
        <v>162851</v>
      </c>
      <c r="L20" s="3">
        <v>332039</v>
      </c>
      <c r="M20" s="3">
        <v>332039</v>
      </c>
      <c r="N20" s="3">
        <v>439217</v>
      </c>
      <c r="O20" s="3">
        <v>426374</v>
      </c>
      <c r="P20" s="3">
        <v>443385</v>
      </c>
      <c r="Q20" s="3">
        <v>370056</v>
      </c>
      <c r="R20" s="3">
        <v>336965</v>
      </c>
      <c r="S20" s="3">
        <v>355552</v>
      </c>
      <c r="T20" s="3">
        <v>411950</v>
      </c>
      <c r="U20" s="3">
        <v>365101</v>
      </c>
      <c r="V20" s="3">
        <v>421393</v>
      </c>
      <c r="W20" s="3">
        <v>493242</v>
      </c>
      <c r="X20" s="3">
        <v>475833</v>
      </c>
      <c r="Y20" s="3">
        <v>540098</v>
      </c>
      <c r="Z20" s="3">
        <v>543505</v>
      </c>
      <c r="AA20" s="3">
        <v>541973</v>
      </c>
      <c r="AB20" s="3">
        <v>541875</v>
      </c>
      <c r="AC20" s="3">
        <v>543828</v>
      </c>
      <c r="AD20" s="3">
        <v>450146</v>
      </c>
      <c r="AE20" s="3">
        <v>452507</v>
      </c>
      <c r="AF20" s="3">
        <v>458766</v>
      </c>
      <c r="AG20" s="3">
        <v>472728</v>
      </c>
      <c r="AH20" s="3">
        <v>477349</v>
      </c>
      <c r="AI20" s="3">
        <v>484750</v>
      </c>
      <c r="AJ20" s="3">
        <v>588429</v>
      </c>
      <c r="AK20" s="3">
        <v>411324</v>
      </c>
    </row>
    <row r="21" spans="2:37" outlineLevel="1" x14ac:dyDescent="0.3">
      <c r="B21" t="s">
        <v>12</v>
      </c>
      <c r="C21" s="3">
        <v>20</v>
      </c>
      <c r="D21" s="3">
        <v>90</v>
      </c>
      <c r="E21" s="3">
        <v>6669</v>
      </c>
      <c r="F21" s="3">
        <v>3517</v>
      </c>
      <c r="G21" s="3">
        <v>7148</v>
      </c>
      <c r="H21" s="3">
        <v>7066</v>
      </c>
      <c r="I21" s="3">
        <v>7233</v>
      </c>
      <c r="J21" s="3">
        <v>47</v>
      </c>
      <c r="K21" s="3">
        <v>0</v>
      </c>
      <c r="L21" s="3">
        <v>0</v>
      </c>
      <c r="M21" s="3">
        <v>0</v>
      </c>
      <c r="N21" s="3">
        <v>0</v>
      </c>
      <c r="O21" s="3">
        <v>0</v>
      </c>
      <c r="P21" s="3">
        <v>0</v>
      </c>
      <c r="Q21" s="3">
        <v>0</v>
      </c>
      <c r="R21" s="3">
        <v>0</v>
      </c>
      <c r="S21" s="3">
        <v>0</v>
      </c>
      <c r="T21" s="3">
        <v>0</v>
      </c>
      <c r="U21" s="3">
        <v>0</v>
      </c>
      <c r="V21" s="3">
        <v>0</v>
      </c>
      <c r="W21" s="3">
        <v>0</v>
      </c>
      <c r="X21" s="3">
        <v>0</v>
      </c>
      <c r="Y21" s="3">
        <v>0</v>
      </c>
      <c r="Z21" s="3">
        <v>0</v>
      </c>
      <c r="AA21" s="3">
        <v>0</v>
      </c>
      <c r="AB21" s="3">
        <v>0</v>
      </c>
      <c r="AC21" s="3">
        <v>0</v>
      </c>
      <c r="AD21" s="3">
        <v>0</v>
      </c>
      <c r="AE21" s="3">
        <v>0</v>
      </c>
      <c r="AF21" s="3">
        <v>0</v>
      </c>
      <c r="AG21" s="3">
        <v>0</v>
      </c>
      <c r="AH21" s="3">
        <v>0</v>
      </c>
      <c r="AI21" s="3">
        <v>0</v>
      </c>
      <c r="AJ21" s="3">
        <v>0</v>
      </c>
      <c r="AK21" s="3">
        <v>0</v>
      </c>
    </row>
    <row r="22" spans="2:37" outlineLevel="1" x14ac:dyDescent="0.3">
      <c r="B22" t="s">
        <v>13</v>
      </c>
      <c r="C22" s="3">
        <v>49714</v>
      </c>
      <c r="D22" s="3">
        <v>55034</v>
      </c>
      <c r="E22" s="3">
        <v>72706</v>
      </c>
      <c r="F22" s="3">
        <v>103898</v>
      </c>
      <c r="G22" s="3">
        <v>69809</v>
      </c>
      <c r="H22" s="3">
        <v>66407</v>
      </c>
      <c r="I22" s="3">
        <v>64113</v>
      </c>
      <c r="J22" s="3">
        <v>79764</v>
      </c>
      <c r="K22" s="3">
        <v>79698</v>
      </c>
      <c r="L22" s="3">
        <v>63229</v>
      </c>
      <c r="M22" s="3">
        <v>34273</v>
      </c>
      <c r="N22" s="3">
        <v>13800</v>
      </c>
      <c r="O22" s="3">
        <v>4090</v>
      </c>
      <c r="P22" s="3">
        <v>4129</v>
      </c>
      <c r="Q22" s="3">
        <v>4157</v>
      </c>
      <c r="R22" s="3">
        <v>4182</v>
      </c>
      <c r="S22" s="3">
        <v>4138</v>
      </c>
      <c r="T22" s="3">
        <v>3997</v>
      </c>
      <c r="U22" s="3">
        <v>3889</v>
      </c>
      <c r="V22" s="3">
        <v>3961</v>
      </c>
      <c r="W22" s="3">
        <v>0</v>
      </c>
      <c r="X22" s="3">
        <v>0</v>
      </c>
      <c r="Y22" s="3">
        <v>0</v>
      </c>
      <c r="Z22" s="3">
        <v>0</v>
      </c>
      <c r="AA22" s="3">
        <v>0</v>
      </c>
      <c r="AB22" s="3">
        <v>0</v>
      </c>
      <c r="AC22" s="3">
        <v>0</v>
      </c>
      <c r="AD22" s="3">
        <v>0</v>
      </c>
      <c r="AE22" s="3">
        <v>0</v>
      </c>
      <c r="AF22" s="3">
        <v>0</v>
      </c>
      <c r="AG22" s="3">
        <v>0</v>
      </c>
      <c r="AH22" s="3">
        <v>0</v>
      </c>
      <c r="AI22" s="3">
        <v>0</v>
      </c>
      <c r="AJ22" s="3">
        <v>0</v>
      </c>
      <c r="AK22" s="3">
        <v>0</v>
      </c>
    </row>
    <row r="23" spans="2:37" outlineLevel="1" x14ac:dyDescent="0.3">
      <c r="B23" t="s">
        <v>15</v>
      </c>
      <c r="C23" s="3">
        <v>135047</v>
      </c>
      <c r="D23" s="3">
        <v>221652</v>
      </c>
      <c r="E23" s="3">
        <v>138860</v>
      </c>
      <c r="F23" s="3">
        <v>88698</v>
      </c>
      <c r="G23" s="3">
        <v>58024</v>
      </c>
      <c r="H23" s="3">
        <v>61558</v>
      </c>
      <c r="I23" s="3">
        <v>59334</v>
      </c>
      <c r="J23" s="3">
        <v>62843</v>
      </c>
      <c r="K23" s="3">
        <v>61886</v>
      </c>
      <c r="L23" s="3">
        <v>30874</v>
      </c>
      <c r="M23" s="3">
        <v>42096</v>
      </c>
      <c r="N23" s="3">
        <v>88475</v>
      </c>
      <c r="O23" s="3">
        <v>89683</v>
      </c>
      <c r="P23" s="3">
        <v>91444</v>
      </c>
      <c r="Q23" s="3">
        <f>141346+5655</f>
        <v>147001</v>
      </c>
      <c r="R23" s="3">
        <v>175258</v>
      </c>
      <c r="S23" s="3">
        <v>193440</v>
      </c>
      <c r="T23" s="3">
        <v>236767</v>
      </c>
      <c r="U23" s="3">
        <v>306729</v>
      </c>
      <c r="V23" s="3">
        <v>346192</v>
      </c>
      <c r="W23" s="3">
        <v>376766</v>
      </c>
      <c r="X23" s="3">
        <v>457201.28934000002</v>
      </c>
      <c r="Y23" s="3">
        <v>449929.06309000001</v>
      </c>
      <c r="Z23" s="3">
        <v>463561</v>
      </c>
      <c r="AA23" s="3">
        <v>500864</v>
      </c>
      <c r="AB23" s="3">
        <v>530003</v>
      </c>
      <c r="AC23" s="51">
        <v>577551</v>
      </c>
      <c r="AD23" s="51">
        <v>597716</v>
      </c>
      <c r="AE23" s="3">
        <v>547103</v>
      </c>
      <c r="AF23" s="3">
        <v>514216</v>
      </c>
      <c r="AG23" s="51">
        <v>587174</v>
      </c>
      <c r="AH23" s="51">
        <v>664332</v>
      </c>
      <c r="AI23" s="51">
        <v>702559</v>
      </c>
      <c r="AJ23" s="51">
        <v>730898</v>
      </c>
      <c r="AK23" s="51">
        <v>1302507</v>
      </c>
    </row>
    <row r="24" spans="2:37" outlineLevel="1" x14ac:dyDescent="0.3">
      <c r="B24" s="65" t="s">
        <v>19</v>
      </c>
      <c r="C24" s="66">
        <f t="shared" ref="C24:AK24" si="3">SUM(C25:C28)</f>
        <v>406339</v>
      </c>
      <c r="D24" s="66">
        <f t="shared" si="3"/>
        <v>375449</v>
      </c>
      <c r="E24" s="66">
        <f t="shared" si="3"/>
        <v>380912</v>
      </c>
      <c r="F24" s="66">
        <f t="shared" si="3"/>
        <v>361608</v>
      </c>
      <c r="G24" s="66">
        <f t="shared" si="3"/>
        <v>427397</v>
      </c>
      <c r="H24" s="66">
        <f t="shared" si="3"/>
        <v>453796</v>
      </c>
      <c r="I24" s="66">
        <f t="shared" si="3"/>
        <v>384001</v>
      </c>
      <c r="J24" s="66">
        <f t="shared" si="3"/>
        <v>373961</v>
      </c>
      <c r="K24" s="66">
        <f t="shared" si="3"/>
        <v>376220</v>
      </c>
      <c r="L24" s="66">
        <f t="shared" si="3"/>
        <v>374825</v>
      </c>
      <c r="M24" s="66">
        <f t="shared" si="3"/>
        <v>295362</v>
      </c>
      <c r="N24" s="66">
        <f t="shared" si="3"/>
        <v>293752</v>
      </c>
      <c r="O24" s="66">
        <f t="shared" si="3"/>
        <v>305647</v>
      </c>
      <c r="P24" s="66">
        <f t="shared" si="3"/>
        <v>312792</v>
      </c>
      <c r="Q24" s="66">
        <f t="shared" si="3"/>
        <v>324881</v>
      </c>
      <c r="R24" s="66">
        <f t="shared" si="3"/>
        <v>334714</v>
      </c>
      <c r="S24" s="66">
        <f t="shared" si="3"/>
        <v>342771</v>
      </c>
      <c r="T24" s="66">
        <f t="shared" si="3"/>
        <v>346461</v>
      </c>
      <c r="U24" s="66">
        <f t="shared" si="3"/>
        <v>350197</v>
      </c>
      <c r="V24" s="66">
        <f t="shared" si="3"/>
        <v>351424</v>
      </c>
      <c r="W24" s="66">
        <f t="shared" si="3"/>
        <v>342166</v>
      </c>
      <c r="X24" s="66">
        <f t="shared" si="3"/>
        <v>345358</v>
      </c>
      <c r="Y24" s="66">
        <f t="shared" si="3"/>
        <v>346869</v>
      </c>
      <c r="Z24" s="66">
        <f t="shared" si="3"/>
        <v>341917</v>
      </c>
      <c r="AA24" s="66">
        <f t="shared" si="3"/>
        <v>339195</v>
      </c>
      <c r="AB24" s="66">
        <f t="shared" si="3"/>
        <v>337241</v>
      </c>
      <c r="AC24" s="66">
        <f t="shared" si="3"/>
        <v>351629</v>
      </c>
      <c r="AD24" s="66">
        <f t="shared" si="3"/>
        <v>353789</v>
      </c>
      <c r="AE24" s="66">
        <f t="shared" si="3"/>
        <v>354595</v>
      </c>
      <c r="AF24" s="66">
        <f t="shared" si="3"/>
        <v>365522</v>
      </c>
      <c r="AG24" s="66">
        <f t="shared" si="3"/>
        <v>367112</v>
      </c>
      <c r="AH24" s="66">
        <f t="shared" si="3"/>
        <v>369714</v>
      </c>
      <c r="AI24" s="66">
        <f t="shared" si="3"/>
        <v>376037</v>
      </c>
      <c r="AJ24" s="66">
        <f t="shared" si="3"/>
        <v>226718</v>
      </c>
      <c r="AK24" s="66">
        <f t="shared" si="3"/>
        <v>239386</v>
      </c>
    </row>
    <row r="25" spans="2:37" outlineLevel="1" x14ac:dyDescent="0.3">
      <c r="B25" t="s">
        <v>20</v>
      </c>
      <c r="C25" s="3">
        <v>149410</v>
      </c>
      <c r="D25" s="3">
        <v>120439</v>
      </c>
      <c r="E25" s="3">
        <v>127047</v>
      </c>
      <c r="F25" s="3">
        <v>128806</v>
      </c>
      <c r="G25" s="3">
        <v>195657</v>
      </c>
      <c r="H25" s="3">
        <v>224838</v>
      </c>
      <c r="I25" s="3">
        <v>158096</v>
      </c>
      <c r="J25" s="3">
        <v>150064</v>
      </c>
      <c r="K25" s="3">
        <v>150691</v>
      </c>
      <c r="L25" s="3">
        <v>150695</v>
      </c>
      <c r="M25" s="3">
        <v>72638</v>
      </c>
      <c r="N25" s="3">
        <v>74719</v>
      </c>
      <c r="O25" s="3">
        <v>87589</v>
      </c>
      <c r="P25" s="3">
        <v>94208</v>
      </c>
      <c r="Q25" s="3">
        <v>99497</v>
      </c>
      <c r="R25" s="3">
        <v>107688</v>
      </c>
      <c r="S25" s="3">
        <v>112905</v>
      </c>
      <c r="T25" s="3">
        <v>116122</v>
      </c>
      <c r="U25" s="3">
        <v>117448</v>
      </c>
      <c r="V25" s="3">
        <v>118267</v>
      </c>
      <c r="W25" s="3">
        <v>108011</v>
      </c>
      <c r="X25" s="3">
        <v>107061</v>
      </c>
      <c r="Y25" s="3">
        <v>104150</v>
      </c>
      <c r="Z25" s="3">
        <v>93463</v>
      </c>
      <c r="AA25" s="3">
        <v>90428</v>
      </c>
      <c r="AB25" s="3">
        <v>88433</v>
      </c>
      <c r="AC25" s="3">
        <v>87205</v>
      </c>
      <c r="AD25" s="3">
        <v>85998</v>
      </c>
      <c r="AE25" s="3">
        <v>83802</v>
      </c>
      <c r="AF25" s="3">
        <v>86043</v>
      </c>
      <c r="AG25" s="3">
        <v>85231</v>
      </c>
      <c r="AH25" s="3">
        <v>85201</v>
      </c>
      <c r="AI25" s="3">
        <v>86025</v>
      </c>
      <c r="AJ25" s="3">
        <v>4839</v>
      </c>
      <c r="AK25" s="3">
        <v>4775</v>
      </c>
    </row>
    <row r="26" spans="2:37" outlineLevel="1" x14ac:dyDescent="0.3">
      <c r="B26" t="s">
        <v>21</v>
      </c>
      <c r="C26" s="3">
        <v>218820</v>
      </c>
      <c r="D26" s="3">
        <v>218820</v>
      </c>
      <c r="E26" s="3">
        <v>218820</v>
      </c>
      <c r="F26" s="3">
        <v>211720</v>
      </c>
      <c r="G26" s="3">
        <v>211720</v>
      </c>
      <c r="H26" s="3">
        <v>211720</v>
      </c>
      <c r="I26" s="3">
        <v>211720</v>
      </c>
      <c r="J26" s="3">
        <v>212040</v>
      </c>
      <c r="K26" s="3">
        <v>212040</v>
      </c>
      <c r="L26" s="3">
        <v>212040</v>
      </c>
      <c r="M26" s="3">
        <v>212040</v>
      </c>
      <c r="N26" s="3">
        <v>209760</v>
      </c>
      <c r="O26" s="3">
        <v>209760</v>
      </c>
      <c r="P26" s="3">
        <v>211710</v>
      </c>
      <c r="Q26" s="3">
        <v>209760</v>
      </c>
      <c r="R26" s="3">
        <v>213182</v>
      </c>
      <c r="S26" s="3">
        <v>213182</v>
      </c>
      <c r="T26" s="3">
        <v>213182</v>
      </c>
      <c r="U26" s="3">
        <v>213182</v>
      </c>
      <c r="V26" s="3">
        <v>213182</v>
      </c>
      <c r="W26" s="3">
        <v>213182</v>
      </c>
      <c r="X26" s="3">
        <v>213182</v>
      </c>
      <c r="Y26" s="3">
        <v>213182</v>
      </c>
      <c r="Z26" s="3">
        <v>213182</v>
      </c>
      <c r="AA26" s="3">
        <v>213182</v>
      </c>
      <c r="AB26" s="3">
        <v>208687</v>
      </c>
      <c r="AC26" s="3">
        <v>208687</v>
      </c>
      <c r="AD26" s="3">
        <v>208687</v>
      </c>
      <c r="AE26" s="3">
        <v>208687</v>
      </c>
      <c r="AF26" s="3">
        <v>208687</v>
      </c>
      <c r="AG26" s="3">
        <v>208687</v>
      </c>
      <c r="AH26" s="3">
        <v>208687</v>
      </c>
      <c r="AI26" s="3">
        <v>208687</v>
      </c>
      <c r="AJ26" s="3">
        <v>123571</v>
      </c>
      <c r="AK26" s="3">
        <v>123571</v>
      </c>
    </row>
    <row r="27" spans="2:37" outlineLevel="1" x14ac:dyDescent="0.3">
      <c r="B27" t="s">
        <v>22</v>
      </c>
      <c r="C27" s="3">
        <v>12488</v>
      </c>
      <c r="D27" s="3">
        <v>12047</v>
      </c>
      <c r="E27" s="3">
        <v>11628</v>
      </c>
      <c r="F27" s="3">
        <v>11279</v>
      </c>
      <c r="G27" s="3">
        <v>10832</v>
      </c>
      <c r="H27" s="3">
        <v>10406</v>
      </c>
      <c r="I27" s="3">
        <v>8997</v>
      </c>
      <c r="J27" s="3">
        <v>8072</v>
      </c>
      <c r="K27" s="3">
        <v>7681</v>
      </c>
      <c r="L27" s="3">
        <v>7298</v>
      </c>
      <c r="M27" s="3">
        <v>6912</v>
      </c>
      <c r="N27" s="3">
        <v>6476</v>
      </c>
      <c r="O27" s="3">
        <v>5981</v>
      </c>
      <c r="P27" s="3">
        <v>5409</v>
      </c>
      <c r="Q27" s="3">
        <v>7655</v>
      </c>
      <c r="R27" s="3">
        <v>7061</v>
      </c>
      <c r="S27" s="3">
        <v>8823</v>
      </c>
      <c r="T27" s="3">
        <v>9720</v>
      </c>
      <c r="U27" s="3">
        <v>10923</v>
      </c>
      <c r="V27" s="3">
        <v>11919</v>
      </c>
      <c r="W27" s="3">
        <v>13244</v>
      </c>
      <c r="X27" s="3">
        <v>16747</v>
      </c>
      <c r="Y27" s="3">
        <v>20547</v>
      </c>
      <c r="Z27" s="3">
        <v>32621</v>
      </c>
      <c r="AA27" s="3">
        <v>32827</v>
      </c>
      <c r="AB27" s="3">
        <v>37500</v>
      </c>
      <c r="AC27" s="3">
        <v>52959</v>
      </c>
      <c r="AD27" s="3">
        <v>56405</v>
      </c>
      <c r="AE27" s="3">
        <v>58477</v>
      </c>
      <c r="AF27" s="3">
        <v>67089</v>
      </c>
      <c r="AG27" s="3">
        <v>68583</v>
      </c>
      <c r="AH27" s="3">
        <v>71272</v>
      </c>
      <c r="AI27" s="3">
        <v>76672</v>
      </c>
      <c r="AJ27" s="3">
        <v>93993</v>
      </c>
      <c r="AK27" s="3">
        <v>107064</v>
      </c>
    </row>
    <row r="28" spans="2:37" outlineLevel="1" x14ac:dyDescent="0.3">
      <c r="B28" t="s">
        <v>23</v>
      </c>
      <c r="C28" s="3">
        <v>25621</v>
      </c>
      <c r="D28" s="3">
        <v>24143</v>
      </c>
      <c r="E28" s="3">
        <v>23417</v>
      </c>
      <c r="F28" s="3">
        <v>9803</v>
      </c>
      <c r="G28" s="3">
        <v>9188</v>
      </c>
      <c r="H28" s="3">
        <v>6832</v>
      </c>
      <c r="I28" s="3">
        <v>5188</v>
      </c>
      <c r="J28" s="3">
        <v>3785</v>
      </c>
      <c r="K28" s="3">
        <v>5808</v>
      </c>
      <c r="L28" s="3">
        <v>4792</v>
      </c>
      <c r="M28" s="3">
        <v>3772</v>
      </c>
      <c r="N28" s="3">
        <v>2797</v>
      </c>
      <c r="O28" s="3">
        <v>2317</v>
      </c>
      <c r="P28" s="3">
        <v>1465</v>
      </c>
      <c r="Q28" s="3">
        <v>7969</v>
      </c>
      <c r="R28" s="3">
        <v>6783</v>
      </c>
      <c r="S28" s="3">
        <v>7861</v>
      </c>
      <c r="T28" s="3">
        <v>7437</v>
      </c>
      <c r="U28" s="3">
        <v>8644</v>
      </c>
      <c r="V28" s="3">
        <v>8056</v>
      </c>
      <c r="W28" s="3">
        <v>7729</v>
      </c>
      <c r="X28" s="3">
        <v>8368</v>
      </c>
      <c r="Y28" s="3">
        <v>8990</v>
      </c>
      <c r="Z28" s="3">
        <v>2651</v>
      </c>
      <c r="AA28" s="3">
        <v>2758</v>
      </c>
      <c r="AB28" s="3">
        <v>2621</v>
      </c>
      <c r="AC28" s="3">
        <v>2778</v>
      </c>
      <c r="AD28" s="3">
        <v>2699</v>
      </c>
      <c r="AE28" s="3">
        <v>3629</v>
      </c>
      <c r="AF28" s="3">
        <v>3703</v>
      </c>
      <c r="AG28" s="3">
        <v>4611</v>
      </c>
      <c r="AH28" s="3">
        <v>4554</v>
      </c>
      <c r="AI28" s="3">
        <v>4653</v>
      </c>
      <c r="AJ28" s="3">
        <v>4315</v>
      </c>
      <c r="AK28" s="3">
        <v>3976</v>
      </c>
    </row>
    <row r="29" spans="2:37" x14ac:dyDescent="0.3">
      <c r="C29" s="3"/>
      <c r="D29" s="3"/>
      <c r="E29" s="3"/>
      <c r="F29" s="3"/>
      <c r="G29" s="3"/>
      <c r="H29" s="3"/>
      <c r="I29" s="3"/>
      <c r="J29" s="3"/>
      <c r="K29" s="3"/>
      <c r="L29" s="3"/>
      <c r="M29" s="3"/>
      <c r="N29" s="3"/>
      <c r="O29" s="3"/>
      <c r="P29" s="3"/>
    </row>
    <row r="30" spans="2:37" x14ac:dyDescent="0.3">
      <c r="B30" s="13" t="s">
        <v>16</v>
      </c>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row>
    <row r="31" spans="2:37" x14ac:dyDescent="0.3">
      <c r="B31" s="49" t="s">
        <v>17</v>
      </c>
      <c r="C31" s="50">
        <f t="shared" ref="C31:AE31" si="4">C32+C44+C57</f>
        <v>2289916</v>
      </c>
      <c r="D31" s="50">
        <f t="shared" si="4"/>
        <v>2291349</v>
      </c>
      <c r="E31" s="50">
        <f t="shared" si="4"/>
        <v>2166206</v>
      </c>
      <c r="F31" s="50">
        <f t="shared" si="4"/>
        <v>2191801</v>
      </c>
      <c r="G31" s="50">
        <f t="shared" si="4"/>
        <v>2161862</v>
      </c>
      <c r="H31" s="50">
        <f t="shared" si="4"/>
        <v>2141515</v>
      </c>
      <c r="I31" s="50">
        <f t="shared" si="4"/>
        <v>1958013</v>
      </c>
      <c r="J31" s="50">
        <f t="shared" si="4"/>
        <v>1835807</v>
      </c>
      <c r="K31" s="50">
        <f t="shared" si="4"/>
        <v>1861229</v>
      </c>
      <c r="L31" s="50">
        <f t="shared" si="4"/>
        <v>1947348</v>
      </c>
      <c r="M31" s="50">
        <f t="shared" si="4"/>
        <v>1864849</v>
      </c>
      <c r="N31" s="50">
        <f t="shared" si="4"/>
        <v>2242401</v>
      </c>
      <c r="O31" s="50">
        <f t="shared" si="4"/>
        <v>2217032</v>
      </c>
      <c r="P31" s="50">
        <f t="shared" si="4"/>
        <v>2116347</v>
      </c>
      <c r="Q31" s="50">
        <f t="shared" si="4"/>
        <v>2108385</v>
      </c>
      <c r="R31" s="50">
        <f t="shared" si="4"/>
        <v>2077260</v>
      </c>
      <c r="S31" s="50">
        <f t="shared" si="4"/>
        <v>2179962</v>
      </c>
      <c r="T31" s="50">
        <f t="shared" si="4"/>
        <v>2325794</v>
      </c>
      <c r="U31" s="50">
        <f t="shared" si="4"/>
        <v>2462135</v>
      </c>
      <c r="V31" s="50">
        <f t="shared" si="4"/>
        <v>2693527</v>
      </c>
      <c r="W31" s="50">
        <f t="shared" si="4"/>
        <v>2613664</v>
      </c>
      <c r="X31" s="50">
        <f t="shared" si="4"/>
        <v>2655364</v>
      </c>
      <c r="Y31" s="50">
        <f t="shared" si="4"/>
        <v>2805357</v>
      </c>
      <c r="Z31" s="50">
        <f t="shared" si="4"/>
        <v>2819254</v>
      </c>
      <c r="AA31" s="50">
        <f t="shared" si="4"/>
        <v>2920783</v>
      </c>
      <c r="AB31" s="50">
        <f t="shared" si="4"/>
        <v>3077292</v>
      </c>
      <c r="AC31" s="50">
        <f t="shared" si="4"/>
        <v>3248945</v>
      </c>
      <c r="AD31" s="50">
        <f t="shared" si="4"/>
        <v>3438225</v>
      </c>
      <c r="AE31" s="50">
        <f t="shared" si="4"/>
        <v>3512950</v>
      </c>
      <c r="AF31" s="50">
        <f>AF32+AF44+AF57</f>
        <v>3629915</v>
      </c>
      <c r="AG31" s="50">
        <f>AG32+AG44+AG57</f>
        <v>3982607</v>
      </c>
      <c r="AH31" s="50">
        <f>AH32+AH44+AH57</f>
        <v>4148169</v>
      </c>
      <c r="AI31" s="50">
        <f>AI32+AI44+AI57</f>
        <v>4210915</v>
      </c>
      <c r="AJ31" s="50">
        <f>AJ32+AJ44+AJ57</f>
        <v>4576479</v>
      </c>
      <c r="AK31" s="50">
        <f>AK32+AK44+AK57</f>
        <v>5489810</v>
      </c>
    </row>
    <row r="32" spans="2:37" x14ac:dyDescent="0.3">
      <c r="B32" s="77" t="s">
        <v>18</v>
      </c>
      <c r="C32" s="78">
        <f t="shared" ref="C32:AE32" si="5">SUM(C33:C43)</f>
        <v>889126</v>
      </c>
      <c r="D32" s="78">
        <f t="shared" si="5"/>
        <v>774440</v>
      </c>
      <c r="E32" s="78">
        <f t="shared" si="5"/>
        <v>812910</v>
      </c>
      <c r="F32" s="78">
        <f t="shared" si="5"/>
        <v>916177</v>
      </c>
      <c r="G32" s="78">
        <f t="shared" si="5"/>
        <v>1409547</v>
      </c>
      <c r="H32" s="78">
        <f t="shared" si="5"/>
        <v>1358938</v>
      </c>
      <c r="I32" s="78">
        <f t="shared" si="5"/>
        <v>1362660</v>
      </c>
      <c r="J32" s="78">
        <f t="shared" si="5"/>
        <v>1377659</v>
      </c>
      <c r="K32" s="78">
        <f t="shared" si="5"/>
        <v>1397141</v>
      </c>
      <c r="L32" s="78">
        <f t="shared" si="5"/>
        <v>1385400</v>
      </c>
      <c r="M32" s="78">
        <f t="shared" si="5"/>
        <v>1244980</v>
      </c>
      <c r="N32" s="78">
        <f t="shared" si="5"/>
        <v>1227173</v>
      </c>
      <c r="O32" s="78">
        <f t="shared" si="5"/>
        <v>456123</v>
      </c>
      <c r="P32" s="78">
        <f t="shared" si="5"/>
        <v>485353</v>
      </c>
      <c r="Q32" s="78">
        <f t="shared" si="5"/>
        <v>411953</v>
      </c>
      <c r="R32" s="78">
        <f t="shared" si="5"/>
        <v>416187</v>
      </c>
      <c r="S32" s="78">
        <f t="shared" si="5"/>
        <v>450703</v>
      </c>
      <c r="T32" s="78">
        <f t="shared" si="5"/>
        <v>451250</v>
      </c>
      <c r="U32" s="78">
        <f t="shared" si="5"/>
        <v>570052</v>
      </c>
      <c r="V32" s="78">
        <f t="shared" si="5"/>
        <v>663328</v>
      </c>
      <c r="W32" s="78">
        <f t="shared" si="5"/>
        <v>476780</v>
      </c>
      <c r="X32" s="78">
        <f t="shared" si="5"/>
        <v>395004</v>
      </c>
      <c r="Y32" s="78">
        <f t="shared" si="5"/>
        <v>409593</v>
      </c>
      <c r="Z32" s="78">
        <f t="shared" si="5"/>
        <v>382836</v>
      </c>
      <c r="AA32" s="78">
        <f t="shared" si="5"/>
        <v>387689</v>
      </c>
      <c r="AB32" s="78">
        <f t="shared" si="5"/>
        <v>416967</v>
      </c>
      <c r="AC32" s="78">
        <f t="shared" si="5"/>
        <v>435881</v>
      </c>
      <c r="AD32" s="78">
        <f t="shared" si="5"/>
        <v>584352</v>
      </c>
      <c r="AE32" s="78">
        <f t="shared" si="5"/>
        <v>671710</v>
      </c>
      <c r="AF32" s="78">
        <f>SUM(AF33:AF43)</f>
        <v>713984</v>
      </c>
      <c r="AG32" s="78">
        <f>SUM(AG33:AG43)</f>
        <v>682258</v>
      </c>
      <c r="AH32" s="78">
        <f>SUM(AH33:AH43)</f>
        <v>787221</v>
      </c>
      <c r="AI32" s="78">
        <f>SUM(AI33:AI43)</f>
        <v>779113</v>
      </c>
      <c r="AJ32" s="78">
        <f>SUM(AJ33:AJ43)</f>
        <v>908663</v>
      </c>
      <c r="AK32" s="78">
        <f>SUM(AK33:AK43)</f>
        <v>930372</v>
      </c>
    </row>
    <row r="33" spans="2:37" outlineLevel="1" x14ac:dyDescent="0.3">
      <c r="B33" t="s">
        <v>24</v>
      </c>
      <c r="C33" s="3">
        <v>78538</v>
      </c>
      <c r="D33" s="3">
        <v>42220</v>
      </c>
      <c r="E33" s="3">
        <v>53622</v>
      </c>
      <c r="F33" s="3">
        <v>79640</v>
      </c>
      <c r="G33" s="3">
        <v>91292</v>
      </c>
      <c r="H33" s="3">
        <v>73795</v>
      </c>
      <c r="I33" s="3">
        <v>70633</v>
      </c>
      <c r="J33" s="3">
        <v>68436</v>
      </c>
      <c r="K33" s="3">
        <v>32569</v>
      </c>
      <c r="L33" s="3">
        <v>29241</v>
      </c>
      <c r="M33" s="3">
        <v>32313</v>
      </c>
      <c r="N33" s="3">
        <v>34113</v>
      </c>
      <c r="O33" s="3">
        <v>113313</v>
      </c>
      <c r="P33" s="3">
        <v>136486</v>
      </c>
      <c r="Q33" s="3">
        <v>90608</v>
      </c>
      <c r="R33" s="3">
        <v>63329</v>
      </c>
      <c r="S33" s="3">
        <v>63094</v>
      </c>
      <c r="T33" s="3">
        <v>51656</v>
      </c>
      <c r="U33" s="3">
        <v>94270</v>
      </c>
      <c r="V33" s="3">
        <v>85195</v>
      </c>
      <c r="W33" s="3">
        <v>35145</v>
      </c>
      <c r="X33" s="3">
        <v>30360</v>
      </c>
      <c r="Y33" s="3">
        <v>12854</v>
      </c>
      <c r="Z33" s="3">
        <v>17724</v>
      </c>
      <c r="AA33" s="3">
        <v>9873</v>
      </c>
      <c r="AB33" s="3">
        <v>26441</v>
      </c>
      <c r="AC33" s="3">
        <v>32397</v>
      </c>
      <c r="AD33" s="3">
        <v>93050</v>
      </c>
      <c r="AE33" s="3">
        <v>105028</v>
      </c>
      <c r="AF33" s="3">
        <v>78921</v>
      </c>
      <c r="AG33" s="3">
        <v>3669</v>
      </c>
      <c r="AH33" s="3">
        <v>171</v>
      </c>
      <c r="AI33" s="3">
        <v>12605</v>
      </c>
      <c r="AJ33" s="3">
        <v>35504</v>
      </c>
      <c r="AK33" s="3">
        <v>34797</v>
      </c>
    </row>
    <row r="34" spans="2:37" outlineLevel="1" x14ac:dyDescent="0.3">
      <c r="B34" t="s">
        <v>25</v>
      </c>
      <c r="C34" s="3">
        <v>329531</v>
      </c>
      <c r="D34" s="3">
        <v>70558</v>
      </c>
      <c r="E34" s="3">
        <v>103887</v>
      </c>
      <c r="F34" s="3">
        <v>318392</v>
      </c>
      <c r="G34" s="3">
        <v>318663</v>
      </c>
      <c r="H34" s="3">
        <v>318704</v>
      </c>
      <c r="I34" s="3">
        <v>314314</v>
      </c>
      <c r="J34" s="3">
        <v>307449</v>
      </c>
      <c r="K34" s="3">
        <v>309894</v>
      </c>
      <c r="L34" s="3">
        <v>300819</v>
      </c>
      <c r="M34" s="3">
        <v>287793</v>
      </c>
      <c r="N34" s="3">
        <v>182524</v>
      </c>
      <c r="O34" s="3">
        <v>0</v>
      </c>
      <c r="P34" s="3">
        <v>0</v>
      </c>
      <c r="Q34" s="3">
        <v>0</v>
      </c>
      <c r="R34" s="3">
        <v>0</v>
      </c>
      <c r="S34" s="3">
        <v>0</v>
      </c>
      <c r="T34" s="3">
        <v>0</v>
      </c>
      <c r="U34" s="3">
        <v>0</v>
      </c>
      <c r="V34" s="3">
        <v>0</v>
      </c>
      <c r="W34" s="3">
        <v>0</v>
      </c>
      <c r="X34" s="3">
        <v>0</v>
      </c>
      <c r="Y34" s="3">
        <v>0</v>
      </c>
      <c r="Z34" s="3">
        <v>0</v>
      </c>
      <c r="AA34" s="3">
        <v>0</v>
      </c>
      <c r="AB34" s="3">
        <v>0</v>
      </c>
      <c r="AC34" s="3">
        <v>0</v>
      </c>
      <c r="AD34" s="3">
        <v>0</v>
      </c>
      <c r="AE34" s="3">
        <v>0</v>
      </c>
      <c r="AF34" s="3">
        <v>0</v>
      </c>
      <c r="AG34" s="3">
        <v>0</v>
      </c>
      <c r="AH34" s="3">
        <v>0</v>
      </c>
      <c r="AI34" s="3">
        <v>0</v>
      </c>
      <c r="AJ34" s="3">
        <v>0</v>
      </c>
      <c r="AK34" s="3">
        <v>0</v>
      </c>
    </row>
    <row r="35" spans="2:37" outlineLevel="1" x14ac:dyDescent="0.3">
      <c r="B35" t="s">
        <v>26</v>
      </c>
      <c r="C35" s="3">
        <v>321788</v>
      </c>
      <c r="D35" s="3">
        <v>418906</v>
      </c>
      <c r="E35" s="3">
        <v>506827</v>
      </c>
      <c r="F35" s="3">
        <v>369167</v>
      </c>
      <c r="G35" s="3">
        <v>714666</v>
      </c>
      <c r="H35" s="3">
        <v>708903</v>
      </c>
      <c r="I35" s="3">
        <v>732008</v>
      </c>
      <c r="J35" s="3">
        <v>747513</v>
      </c>
      <c r="K35" s="3">
        <v>790975</v>
      </c>
      <c r="L35" s="3">
        <v>761997</v>
      </c>
      <c r="M35" s="3">
        <v>695848</v>
      </c>
      <c r="N35" s="3">
        <v>633444</v>
      </c>
      <c r="O35" s="3">
        <v>0</v>
      </c>
      <c r="P35" s="3">
        <v>0</v>
      </c>
      <c r="Q35" s="3">
        <v>0</v>
      </c>
      <c r="R35" s="3">
        <v>0</v>
      </c>
      <c r="S35" s="3">
        <v>0</v>
      </c>
      <c r="T35" s="3">
        <v>0</v>
      </c>
      <c r="U35" s="3">
        <v>0</v>
      </c>
      <c r="V35" s="3">
        <v>0</v>
      </c>
      <c r="W35" s="3">
        <v>0</v>
      </c>
      <c r="X35" s="3">
        <v>0</v>
      </c>
      <c r="Y35" s="3">
        <v>0</v>
      </c>
      <c r="Z35" s="3">
        <v>0</v>
      </c>
      <c r="AA35" s="3">
        <v>0</v>
      </c>
      <c r="AB35" s="3">
        <v>0</v>
      </c>
      <c r="AC35" s="3">
        <v>0</v>
      </c>
      <c r="AD35" s="3">
        <v>0</v>
      </c>
      <c r="AE35" s="3">
        <v>0</v>
      </c>
      <c r="AF35" s="3">
        <v>0</v>
      </c>
      <c r="AG35" s="3">
        <v>0</v>
      </c>
      <c r="AH35" s="3">
        <v>0</v>
      </c>
      <c r="AI35" s="3">
        <v>0</v>
      </c>
      <c r="AJ35" s="3">
        <v>0</v>
      </c>
      <c r="AK35" s="3">
        <v>0</v>
      </c>
    </row>
    <row r="36" spans="2:37" outlineLevel="1" x14ac:dyDescent="0.3">
      <c r="B36" t="s">
        <v>27</v>
      </c>
      <c r="C36" s="3">
        <v>0</v>
      </c>
      <c r="D36" s="3">
        <v>0</v>
      </c>
      <c r="E36" s="3">
        <v>40131</v>
      </c>
      <c r="F36" s="3">
        <v>29457</v>
      </c>
      <c r="G36" s="3">
        <v>39736</v>
      </c>
      <c r="H36" s="3">
        <v>43494</v>
      </c>
      <c r="I36" s="3">
        <v>48993</v>
      </c>
      <c r="J36" s="3">
        <v>42112</v>
      </c>
      <c r="K36" s="3">
        <v>42760</v>
      </c>
      <c r="L36" s="3">
        <v>41771</v>
      </c>
      <c r="M36" s="3">
        <v>51483</v>
      </c>
      <c r="N36" s="3">
        <v>54213</v>
      </c>
      <c r="O36" s="3">
        <v>46696</v>
      </c>
      <c r="P36" s="3">
        <v>35811</v>
      </c>
      <c r="Q36" s="3">
        <v>14492</v>
      </c>
      <c r="R36" s="51">
        <v>18199</v>
      </c>
      <c r="S36" s="51">
        <v>38482</v>
      </c>
      <c r="T36" s="51">
        <v>34252</v>
      </c>
      <c r="U36" s="51">
        <v>36275</v>
      </c>
      <c r="V36" s="51">
        <v>37948</v>
      </c>
      <c r="W36" s="51">
        <v>44371</v>
      </c>
      <c r="X36" s="51">
        <v>41676</v>
      </c>
      <c r="Y36" s="51">
        <v>44930</v>
      </c>
      <c r="Z36" s="51">
        <v>45046</v>
      </c>
      <c r="AA36" s="51">
        <v>51770</v>
      </c>
      <c r="AB36" s="51">
        <v>50814</v>
      </c>
      <c r="AC36" s="51">
        <v>53305</v>
      </c>
      <c r="AD36" s="51">
        <v>46337</v>
      </c>
      <c r="AE36" s="51">
        <v>53506</v>
      </c>
      <c r="AF36" s="51">
        <v>47774</v>
      </c>
      <c r="AG36" s="51">
        <v>66585</v>
      </c>
      <c r="AH36" s="51">
        <v>58252</v>
      </c>
      <c r="AI36" s="51">
        <v>62085</v>
      </c>
      <c r="AJ36" s="51">
        <v>57698</v>
      </c>
      <c r="AK36" s="51">
        <v>65362</v>
      </c>
    </row>
    <row r="37" spans="2:37" outlineLevel="1" x14ac:dyDescent="0.3">
      <c r="B37" t="s">
        <v>28</v>
      </c>
      <c r="C37" s="3">
        <v>28156</v>
      </c>
      <c r="D37" s="3">
        <v>115999</v>
      </c>
      <c r="E37" s="3">
        <v>39445</v>
      </c>
      <c r="F37" s="3">
        <v>38150</v>
      </c>
      <c r="G37" s="3">
        <v>67584</v>
      </c>
      <c r="H37" s="3">
        <v>32286</v>
      </c>
      <c r="I37" s="3">
        <v>36208</v>
      </c>
      <c r="J37" s="3">
        <v>34057</v>
      </c>
      <c r="K37" s="3">
        <v>23886</v>
      </c>
      <c r="L37" s="3">
        <v>36757</v>
      </c>
      <c r="M37" s="3">
        <v>36365</v>
      </c>
      <c r="N37" s="3">
        <v>29796</v>
      </c>
      <c r="O37" s="3">
        <v>23750</v>
      </c>
      <c r="P37" s="3">
        <v>25539</v>
      </c>
      <c r="Q37" s="3">
        <v>36110</v>
      </c>
      <c r="R37" s="51">
        <v>29502</v>
      </c>
      <c r="S37" s="51">
        <v>39371</v>
      </c>
      <c r="T37" s="51">
        <v>37836</v>
      </c>
      <c r="U37" s="51">
        <v>39497</v>
      </c>
      <c r="V37" s="51">
        <v>73563</v>
      </c>
      <c r="W37" s="51">
        <v>64498</v>
      </c>
      <c r="X37" s="51">
        <v>45594</v>
      </c>
      <c r="Y37" s="51">
        <v>50353</v>
      </c>
      <c r="Z37" s="51">
        <v>66202</v>
      </c>
      <c r="AA37" s="51">
        <v>60763</v>
      </c>
      <c r="AB37" s="51">
        <v>71699</v>
      </c>
      <c r="AC37" s="51">
        <v>73550</v>
      </c>
      <c r="AD37" s="51">
        <v>120972</v>
      </c>
      <c r="AE37" s="51">
        <v>115644</v>
      </c>
      <c r="AF37" s="51">
        <v>120725</v>
      </c>
      <c r="AG37" s="51">
        <v>118995</v>
      </c>
      <c r="AH37" s="51">
        <v>184092</v>
      </c>
      <c r="AI37" s="51">
        <v>164970</v>
      </c>
      <c r="AJ37" s="51">
        <v>236856</v>
      </c>
      <c r="AK37" s="51">
        <v>269762</v>
      </c>
    </row>
    <row r="38" spans="2:37" outlineLevel="1" x14ac:dyDescent="0.3">
      <c r="B38" t="s">
        <v>29</v>
      </c>
      <c r="C38" s="3">
        <v>66765</v>
      </c>
      <c r="D38" s="3">
        <v>53922</v>
      </c>
      <c r="E38" s="3">
        <v>7265</v>
      </c>
      <c r="F38" s="3">
        <v>6192</v>
      </c>
      <c r="G38" s="3">
        <v>0</v>
      </c>
      <c r="H38" s="3">
        <v>0</v>
      </c>
      <c r="I38" s="3">
        <v>0</v>
      </c>
      <c r="J38" s="3">
        <v>0</v>
      </c>
      <c r="K38" s="3">
        <v>0</v>
      </c>
      <c r="L38" s="3">
        <v>0</v>
      </c>
      <c r="M38" s="3">
        <v>0</v>
      </c>
      <c r="N38" s="3">
        <v>0</v>
      </c>
      <c r="O38" s="3">
        <v>0</v>
      </c>
      <c r="P38" s="3">
        <v>0</v>
      </c>
      <c r="Q38" s="3">
        <v>20074</v>
      </c>
      <c r="R38" s="51">
        <v>30100</v>
      </c>
      <c r="S38" s="51">
        <v>11104</v>
      </c>
      <c r="T38" s="51">
        <v>13902</v>
      </c>
      <c r="U38" s="51">
        <v>15049</v>
      </c>
      <c r="V38" s="51">
        <v>14881</v>
      </c>
      <c r="W38" s="51">
        <v>14170</v>
      </c>
      <c r="X38" s="51">
        <v>15231</v>
      </c>
      <c r="Y38" s="51">
        <v>14407</v>
      </c>
      <c r="Z38" s="51">
        <v>16163</v>
      </c>
      <c r="AA38" s="51">
        <v>18564</v>
      </c>
      <c r="AB38" s="51">
        <v>17425</v>
      </c>
      <c r="AC38" s="3">
        <v>18832</v>
      </c>
      <c r="AD38" s="3">
        <v>18899</v>
      </c>
      <c r="AE38" s="51">
        <v>18392</v>
      </c>
      <c r="AF38" s="51">
        <v>22120</v>
      </c>
      <c r="AG38" s="3">
        <v>28886</v>
      </c>
      <c r="AH38" s="3">
        <v>27621</v>
      </c>
      <c r="AI38" s="3">
        <v>35993</v>
      </c>
      <c r="AJ38" s="3">
        <v>42279</v>
      </c>
      <c r="AK38" s="3">
        <v>50205</v>
      </c>
    </row>
    <row r="39" spans="2:37" outlineLevel="1" x14ac:dyDescent="0.3">
      <c r="B39" t="s">
        <v>13</v>
      </c>
      <c r="C39" s="3">
        <v>0</v>
      </c>
      <c r="D39" s="3">
        <v>0</v>
      </c>
      <c r="E39" s="3">
        <v>0</v>
      </c>
      <c r="F39" s="3">
        <v>0</v>
      </c>
      <c r="G39" s="3">
        <v>72749</v>
      </c>
      <c r="H39" s="3">
        <v>65558</v>
      </c>
      <c r="I39" s="3">
        <v>63566</v>
      </c>
      <c r="J39" s="3">
        <v>62222</v>
      </c>
      <c r="K39" s="3">
        <v>66149</v>
      </c>
      <c r="L39" s="3">
        <v>87884</v>
      </c>
      <c r="M39" s="3">
        <v>40196</v>
      </c>
      <c r="N39" s="3">
        <v>36223</v>
      </c>
      <c r="O39" s="3">
        <v>1101</v>
      </c>
      <c r="P39" s="3">
        <v>71</v>
      </c>
      <c r="Q39" s="3">
        <v>2510</v>
      </c>
      <c r="R39" s="3">
        <v>4264</v>
      </c>
      <c r="S39" s="3">
        <v>7829</v>
      </c>
      <c r="T39" s="3">
        <v>11202</v>
      </c>
      <c r="U39" s="3">
        <v>17111</v>
      </c>
      <c r="V39" s="51">
        <v>18469</v>
      </c>
      <c r="W39" s="51">
        <v>11116</v>
      </c>
      <c r="X39" s="51">
        <v>11548</v>
      </c>
      <c r="Y39" s="51">
        <v>11582</v>
      </c>
      <c r="Z39" s="51">
        <v>2909</v>
      </c>
      <c r="AA39" s="51">
        <v>3188</v>
      </c>
      <c r="AB39" s="51">
        <v>3384</v>
      </c>
      <c r="AC39" s="51">
        <v>3482</v>
      </c>
      <c r="AD39" s="51">
        <v>3619</v>
      </c>
      <c r="AE39" s="51">
        <v>3715</v>
      </c>
      <c r="AF39" s="51">
        <v>3763</v>
      </c>
      <c r="AG39" s="51">
        <v>3887</v>
      </c>
      <c r="AH39" s="51">
        <v>3963</v>
      </c>
      <c r="AI39" s="51">
        <v>3982</v>
      </c>
      <c r="AJ39" s="3">
        <v>18132</v>
      </c>
      <c r="AK39" s="51">
        <v>18427</v>
      </c>
    </row>
    <row r="40" spans="2:37" outlineLevel="1" x14ac:dyDescent="0.3">
      <c r="B40" t="s">
        <v>30</v>
      </c>
      <c r="C40" s="3">
        <v>2020</v>
      </c>
      <c r="D40" s="3">
        <v>2020</v>
      </c>
      <c r="E40" s="3">
        <v>0</v>
      </c>
      <c r="F40" s="3">
        <v>0</v>
      </c>
      <c r="G40" s="3">
        <v>0</v>
      </c>
      <c r="H40" s="3">
        <v>0</v>
      </c>
      <c r="I40" s="3">
        <v>3565</v>
      </c>
      <c r="J40" s="3">
        <v>0</v>
      </c>
      <c r="K40" s="3">
        <v>4240</v>
      </c>
      <c r="L40" s="3">
        <v>0</v>
      </c>
      <c r="M40" s="3">
        <v>0</v>
      </c>
      <c r="N40" s="3">
        <v>0</v>
      </c>
      <c r="O40" s="3">
        <v>0</v>
      </c>
      <c r="P40" s="3">
        <v>0</v>
      </c>
      <c r="Q40" s="3">
        <v>0</v>
      </c>
      <c r="R40" s="3">
        <v>0</v>
      </c>
      <c r="S40" s="3">
        <v>0</v>
      </c>
      <c r="T40" s="3">
        <v>0</v>
      </c>
      <c r="U40" s="3">
        <v>0</v>
      </c>
      <c r="V40" s="3">
        <v>0</v>
      </c>
      <c r="W40" s="3">
        <v>0</v>
      </c>
      <c r="X40" s="3">
        <v>0</v>
      </c>
      <c r="Y40" s="3">
        <v>0</v>
      </c>
      <c r="Z40" s="3">
        <v>0</v>
      </c>
      <c r="AA40" s="51">
        <v>0</v>
      </c>
      <c r="AB40" s="51">
        <v>0</v>
      </c>
      <c r="AC40" s="51">
        <v>0</v>
      </c>
      <c r="AD40" s="51">
        <v>0</v>
      </c>
      <c r="AE40" s="51">
        <v>0</v>
      </c>
      <c r="AF40" s="51">
        <v>0</v>
      </c>
      <c r="AG40" s="51">
        <v>0</v>
      </c>
      <c r="AH40" s="51">
        <v>0</v>
      </c>
      <c r="AI40" s="51">
        <v>0</v>
      </c>
      <c r="AJ40" s="51">
        <v>0</v>
      </c>
      <c r="AK40" s="51">
        <v>0</v>
      </c>
    </row>
    <row r="41" spans="2:37" outlineLevel="1" x14ac:dyDescent="0.3">
      <c r="B41" t="s">
        <v>34</v>
      </c>
      <c r="C41" s="3">
        <v>38841</v>
      </c>
      <c r="D41" s="3">
        <v>33514</v>
      </c>
      <c r="E41" s="3">
        <v>32977</v>
      </c>
      <c r="F41" s="3">
        <v>33989</v>
      </c>
      <c r="G41" s="3">
        <v>67553</v>
      </c>
      <c r="H41" s="3">
        <v>54347</v>
      </c>
      <c r="I41" s="3">
        <v>37555</v>
      </c>
      <c r="J41" s="3">
        <v>48968</v>
      </c>
      <c r="K41" s="3">
        <v>52902</v>
      </c>
      <c r="L41" s="3">
        <v>54866</v>
      </c>
      <c r="M41" s="3">
        <v>47872</v>
      </c>
      <c r="N41" s="3">
        <v>187847</v>
      </c>
      <c r="O41" s="3">
        <v>221485</v>
      </c>
      <c r="P41" s="3">
        <v>214295</v>
      </c>
      <c r="Q41" s="3">
        <v>176178</v>
      </c>
      <c r="R41" s="3">
        <v>207761</v>
      </c>
      <c r="S41" s="3">
        <v>227031</v>
      </c>
      <c r="T41" s="3">
        <v>241618</v>
      </c>
      <c r="U41" s="3">
        <v>304613</v>
      </c>
      <c r="V41" s="3">
        <v>374211</v>
      </c>
      <c r="W41" s="3">
        <v>253889</v>
      </c>
      <c r="X41" s="3">
        <v>194545</v>
      </c>
      <c r="Y41" s="3">
        <v>217221</v>
      </c>
      <c r="Z41" s="3">
        <v>178319</v>
      </c>
      <c r="AA41" s="51">
        <v>184085</v>
      </c>
      <c r="AB41" s="51">
        <v>183791</v>
      </c>
      <c r="AC41" s="51">
        <v>191795</v>
      </c>
      <c r="AD41" s="51">
        <v>243033</v>
      </c>
      <c r="AE41" s="51">
        <v>328038</v>
      </c>
      <c r="AF41" s="51">
        <v>377644</v>
      </c>
      <c r="AG41" s="51">
        <v>396357</v>
      </c>
      <c r="AH41" s="51">
        <v>458997</v>
      </c>
      <c r="AI41" s="51">
        <v>444524</v>
      </c>
      <c r="AJ41" s="51">
        <v>424640</v>
      </c>
      <c r="AK41" s="51">
        <v>388666</v>
      </c>
    </row>
    <row r="42" spans="2:37" outlineLevel="1" x14ac:dyDescent="0.3">
      <c r="B42" t="s">
        <v>31</v>
      </c>
      <c r="C42" s="3">
        <v>23487</v>
      </c>
      <c r="D42" s="3">
        <v>37301</v>
      </c>
      <c r="E42" s="3">
        <v>28756</v>
      </c>
      <c r="F42" s="3">
        <v>41190</v>
      </c>
      <c r="G42" s="3">
        <v>37304</v>
      </c>
      <c r="H42" s="3">
        <v>61851</v>
      </c>
      <c r="I42" s="3">
        <v>55818</v>
      </c>
      <c r="J42" s="3">
        <v>59545</v>
      </c>
      <c r="K42" s="3">
        <v>65921</v>
      </c>
      <c r="L42" s="3">
        <v>63597</v>
      </c>
      <c r="M42" s="3">
        <v>45604</v>
      </c>
      <c r="N42" s="3">
        <v>61873</v>
      </c>
      <c r="O42" s="3">
        <v>42737</v>
      </c>
      <c r="P42" s="3">
        <v>66073</v>
      </c>
      <c r="Q42" s="3">
        <v>64601</v>
      </c>
      <c r="R42" s="3">
        <v>60855</v>
      </c>
      <c r="S42" s="3">
        <v>56861</v>
      </c>
      <c r="T42" s="3">
        <v>53289</v>
      </c>
      <c r="U42" s="3">
        <v>54591</v>
      </c>
      <c r="V42" s="3">
        <v>49963</v>
      </c>
      <c r="W42" s="3">
        <v>44975</v>
      </c>
      <c r="X42" s="3">
        <v>45674</v>
      </c>
      <c r="Y42" s="3">
        <v>47861</v>
      </c>
      <c r="Z42" s="3">
        <v>44018</v>
      </c>
      <c r="AA42" s="3">
        <v>46379</v>
      </c>
      <c r="AB42" s="3">
        <v>47888</v>
      </c>
      <c r="AC42" s="3">
        <v>46679</v>
      </c>
      <c r="AD42" s="3">
        <v>40901</v>
      </c>
      <c r="AE42" s="51">
        <v>44746</v>
      </c>
      <c r="AF42" s="3">
        <v>58592</v>
      </c>
      <c r="AG42" s="3">
        <v>58983</v>
      </c>
      <c r="AH42" s="3">
        <v>48875</v>
      </c>
      <c r="AI42" s="3">
        <v>49477</v>
      </c>
      <c r="AJ42" s="3">
        <v>87172</v>
      </c>
      <c r="AK42" s="3">
        <v>95703</v>
      </c>
    </row>
    <row r="43" spans="2:37" outlineLevel="1" x14ac:dyDescent="0.3">
      <c r="B43" t="s">
        <v>32</v>
      </c>
      <c r="C43" s="3">
        <v>0</v>
      </c>
      <c r="D43" s="3">
        <v>0</v>
      </c>
      <c r="E43" s="3">
        <v>0</v>
      </c>
      <c r="F43" s="3">
        <v>0</v>
      </c>
      <c r="G43" s="3">
        <v>0</v>
      </c>
      <c r="H43" s="3">
        <v>0</v>
      </c>
      <c r="I43" s="3">
        <v>0</v>
      </c>
      <c r="J43" s="3">
        <v>7357</v>
      </c>
      <c r="K43" s="3">
        <v>7845</v>
      </c>
      <c r="L43" s="3">
        <v>8468</v>
      </c>
      <c r="M43" s="3">
        <v>7506</v>
      </c>
      <c r="N43" s="3">
        <v>7140</v>
      </c>
      <c r="O43" s="3">
        <v>7041</v>
      </c>
      <c r="P43" s="3">
        <v>7078</v>
      </c>
      <c r="Q43" s="3">
        <v>7380</v>
      </c>
      <c r="R43" s="3">
        <v>2177</v>
      </c>
      <c r="S43" s="3">
        <v>6931</v>
      </c>
      <c r="T43" s="3">
        <v>7495</v>
      </c>
      <c r="U43" s="3">
        <v>8646</v>
      </c>
      <c r="V43" s="3">
        <v>9098</v>
      </c>
      <c r="W43" s="3">
        <v>8616</v>
      </c>
      <c r="X43" s="3">
        <v>10376</v>
      </c>
      <c r="Y43" s="3">
        <v>10385</v>
      </c>
      <c r="Z43" s="3">
        <v>12455</v>
      </c>
      <c r="AA43" s="3">
        <v>13067</v>
      </c>
      <c r="AB43" s="3">
        <v>15525</v>
      </c>
      <c r="AC43" s="3">
        <v>15841</v>
      </c>
      <c r="AD43" s="3">
        <v>17541</v>
      </c>
      <c r="AE43" s="3">
        <v>2641</v>
      </c>
      <c r="AF43" s="3">
        <v>4445</v>
      </c>
      <c r="AG43" s="3">
        <v>4896</v>
      </c>
      <c r="AH43" s="3">
        <v>5250</v>
      </c>
      <c r="AI43" s="3">
        <v>5477</v>
      </c>
      <c r="AJ43" s="3">
        <v>6382</v>
      </c>
      <c r="AK43" s="3">
        <v>7450</v>
      </c>
    </row>
    <row r="44" spans="2:37" x14ac:dyDescent="0.3">
      <c r="B44" s="77" t="s">
        <v>33</v>
      </c>
      <c r="C44" s="78">
        <f t="shared" ref="C44:P44" si="6">SUM(C45:C56)</f>
        <v>957966</v>
      </c>
      <c r="D44" s="78">
        <f t="shared" si="6"/>
        <v>1098310</v>
      </c>
      <c r="E44" s="78">
        <f t="shared" si="6"/>
        <v>957174</v>
      </c>
      <c r="F44" s="78">
        <f t="shared" si="6"/>
        <v>866776</v>
      </c>
      <c r="G44" s="78">
        <f t="shared" si="6"/>
        <v>365272</v>
      </c>
      <c r="H44" s="78">
        <f t="shared" si="6"/>
        <v>367046</v>
      </c>
      <c r="I44" s="78">
        <f t="shared" si="6"/>
        <v>299077</v>
      </c>
      <c r="J44" s="78">
        <f t="shared" si="6"/>
        <v>271111</v>
      </c>
      <c r="K44" s="78">
        <f t="shared" si="6"/>
        <v>265105</v>
      </c>
      <c r="L44" s="78">
        <f t="shared" si="6"/>
        <v>419213</v>
      </c>
      <c r="M44" s="78">
        <f t="shared" si="6"/>
        <v>498255</v>
      </c>
      <c r="N44" s="78">
        <f t="shared" si="6"/>
        <v>924965</v>
      </c>
      <c r="O44" s="78">
        <f t="shared" si="6"/>
        <v>684441</v>
      </c>
      <c r="P44" s="78">
        <f t="shared" si="6"/>
        <v>649752</v>
      </c>
      <c r="Q44" s="78">
        <f t="shared" ref="Q44:W44" si="7">SUM(Q45:Q56)</f>
        <v>700256</v>
      </c>
      <c r="R44" s="78">
        <f t="shared" si="7"/>
        <v>661266</v>
      </c>
      <c r="S44" s="78">
        <f t="shared" si="7"/>
        <v>711633</v>
      </c>
      <c r="T44" s="78">
        <f t="shared" si="7"/>
        <v>832442</v>
      </c>
      <c r="U44" s="78">
        <f t="shared" si="7"/>
        <v>831658</v>
      </c>
      <c r="V44" s="78">
        <f t="shared" si="7"/>
        <v>958436</v>
      </c>
      <c r="W44" s="78">
        <f t="shared" si="7"/>
        <v>1041879</v>
      </c>
      <c r="X44" s="78">
        <f t="shared" ref="X44:AK44" si="8">SUM(X45:X56)</f>
        <v>1132768</v>
      </c>
      <c r="Y44" s="78">
        <f t="shared" si="8"/>
        <v>1227710</v>
      </c>
      <c r="Z44" s="78">
        <f t="shared" si="8"/>
        <v>1258392</v>
      </c>
      <c r="AA44" s="78">
        <f t="shared" si="8"/>
        <v>1325386</v>
      </c>
      <c r="AB44" s="78">
        <f t="shared" si="8"/>
        <v>1407360</v>
      </c>
      <c r="AC44" s="78">
        <f t="shared" si="8"/>
        <v>1509996</v>
      </c>
      <c r="AD44" s="78">
        <f t="shared" si="8"/>
        <v>1516291</v>
      </c>
      <c r="AE44" s="78">
        <f t="shared" si="8"/>
        <v>1460832</v>
      </c>
      <c r="AF44" s="78">
        <f t="shared" si="8"/>
        <v>1454134</v>
      </c>
      <c r="AG44" s="78">
        <f t="shared" si="8"/>
        <v>1750666</v>
      </c>
      <c r="AH44" s="78">
        <f t="shared" si="8"/>
        <v>1824880</v>
      </c>
      <c r="AI44" s="78">
        <f t="shared" si="8"/>
        <v>1824108</v>
      </c>
      <c r="AJ44" s="78">
        <f t="shared" si="8"/>
        <v>1970580</v>
      </c>
      <c r="AK44" s="78">
        <f t="shared" si="8"/>
        <v>2742202</v>
      </c>
    </row>
    <row r="45" spans="2:37" outlineLevel="1" x14ac:dyDescent="0.3">
      <c r="B45" t="s">
        <v>24</v>
      </c>
      <c r="C45" s="3">
        <v>74908</v>
      </c>
      <c r="D45" s="3">
        <v>77826</v>
      </c>
      <c r="E45" s="3">
        <v>63859</v>
      </c>
      <c r="F45" s="3">
        <v>25036</v>
      </c>
      <c r="G45" s="3">
        <v>18228</v>
      </c>
      <c r="H45" s="3">
        <v>15013</v>
      </c>
      <c r="I45" s="3">
        <v>11950</v>
      </c>
      <c r="J45" s="3">
        <v>8865</v>
      </c>
      <c r="K45" s="3">
        <v>34582</v>
      </c>
      <c r="L45" s="3">
        <v>29516</v>
      </c>
      <c r="M45" s="3">
        <v>24023</v>
      </c>
      <c r="N45" s="3">
        <v>21053</v>
      </c>
      <c r="O45" s="3">
        <v>117073</v>
      </c>
      <c r="P45" s="3">
        <v>89901</v>
      </c>
      <c r="Q45" s="3">
        <v>76764</v>
      </c>
      <c r="R45" s="3">
        <v>62484</v>
      </c>
      <c r="S45" s="3">
        <v>71691</v>
      </c>
      <c r="T45" s="3">
        <v>75564</v>
      </c>
      <c r="U45" s="3">
        <v>41004</v>
      </c>
      <c r="V45" s="3">
        <v>39670</v>
      </c>
      <c r="W45" s="3">
        <v>45036</v>
      </c>
      <c r="X45" s="3">
        <v>46064</v>
      </c>
      <c r="Y45" s="3">
        <v>91947</v>
      </c>
      <c r="Z45" s="3">
        <v>107684</v>
      </c>
      <c r="AA45" s="3">
        <v>137153</v>
      </c>
      <c r="AB45" s="3">
        <v>166175</v>
      </c>
      <c r="AC45" s="3">
        <v>209472</v>
      </c>
      <c r="AD45" s="3">
        <v>245895</v>
      </c>
      <c r="AE45" s="3">
        <v>248653</v>
      </c>
      <c r="AF45" s="3">
        <v>250005</v>
      </c>
      <c r="AG45" s="3">
        <v>476019</v>
      </c>
      <c r="AH45" s="3">
        <v>511241</v>
      </c>
      <c r="AI45" s="3">
        <v>515906</v>
      </c>
      <c r="AJ45" s="3">
        <v>462802</v>
      </c>
      <c r="AK45" s="3">
        <v>774082</v>
      </c>
    </row>
    <row r="46" spans="2:37" outlineLevel="1" x14ac:dyDescent="0.3">
      <c r="B46" t="s">
        <v>25</v>
      </c>
      <c r="C46" s="3">
        <v>0</v>
      </c>
      <c r="D46" s="3">
        <v>257226</v>
      </c>
      <c r="E46" s="3">
        <v>213882</v>
      </c>
      <c r="F46" s="3">
        <v>0</v>
      </c>
      <c r="G46" s="3">
        <v>0</v>
      </c>
      <c r="H46" s="3">
        <v>0</v>
      </c>
      <c r="I46" s="3">
        <v>0</v>
      </c>
      <c r="J46" s="3">
        <v>0</v>
      </c>
      <c r="K46" s="3">
        <v>0</v>
      </c>
      <c r="L46" s="3">
        <v>0</v>
      </c>
      <c r="M46" s="3">
        <v>0</v>
      </c>
      <c r="N46" s="3">
        <v>91233</v>
      </c>
      <c r="O46" s="3">
        <v>0</v>
      </c>
      <c r="P46" s="3">
        <v>0</v>
      </c>
      <c r="Q46" s="3">
        <v>0</v>
      </c>
      <c r="R46" s="3">
        <v>0</v>
      </c>
      <c r="S46" s="3">
        <v>0</v>
      </c>
      <c r="T46" s="3">
        <v>0</v>
      </c>
      <c r="U46" s="3">
        <v>0</v>
      </c>
      <c r="V46" s="3">
        <v>0</v>
      </c>
      <c r="W46" s="3">
        <v>0</v>
      </c>
      <c r="X46" s="3">
        <v>0</v>
      </c>
      <c r="Y46" s="3">
        <v>0</v>
      </c>
      <c r="Z46" s="3">
        <v>0</v>
      </c>
      <c r="AA46" s="3">
        <v>0</v>
      </c>
      <c r="AB46" s="3">
        <v>0</v>
      </c>
      <c r="AC46" s="3">
        <v>0</v>
      </c>
      <c r="AD46" s="3">
        <v>0</v>
      </c>
      <c r="AE46" s="3">
        <v>0</v>
      </c>
      <c r="AF46" s="3">
        <v>0</v>
      </c>
      <c r="AG46" s="3">
        <v>0</v>
      </c>
      <c r="AH46" s="3">
        <v>0</v>
      </c>
      <c r="AI46" s="3">
        <v>0</v>
      </c>
      <c r="AJ46" s="3">
        <v>0</v>
      </c>
      <c r="AK46" s="3">
        <v>0</v>
      </c>
    </row>
    <row r="47" spans="2:37" outlineLevel="1" x14ac:dyDescent="0.3">
      <c r="B47" t="s">
        <v>26</v>
      </c>
      <c r="C47" s="3">
        <v>503129</v>
      </c>
      <c r="D47" s="3">
        <v>413878</v>
      </c>
      <c r="E47" s="3">
        <v>346200</v>
      </c>
      <c r="F47" s="3">
        <v>484048</v>
      </c>
      <c r="G47" s="3">
        <v>142679</v>
      </c>
      <c r="H47" s="3">
        <v>130129</v>
      </c>
      <c r="I47" s="3">
        <v>79932</v>
      </c>
      <c r="J47" s="3">
        <v>73074</v>
      </c>
      <c r="K47" s="3">
        <v>36320</v>
      </c>
      <c r="L47" s="3">
        <v>58689</v>
      </c>
      <c r="M47" s="3">
        <v>115502</v>
      </c>
      <c r="N47" s="3">
        <v>179522</v>
      </c>
      <c r="O47" s="3">
        <v>0</v>
      </c>
      <c r="P47" s="3">
        <v>0</v>
      </c>
      <c r="Q47" s="3">
        <v>0</v>
      </c>
      <c r="R47" s="3">
        <v>0</v>
      </c>
      <c r="S47" s="3">
        <v>0</v>
      </c>
      <c r="T47" s="3">
        <v>0</v>
      </c>
      <c r="U47" s="3">
        <v>0</v>
      </c>
      <c r="V47" s="3">
        <v>0</v>
      </c>
      <c r="W47" s="3">
        <v>0</v>
      </c>
      <c r="X47" s="3">
        <v>0</v>
      </c>
      <c r="Y47" s="3">
        <v>0</v>
      </c>
      <c r="Z47" s="3">
        <v>0</v>
      </c>
      <c r="AA47" s="3">
        <v>0</v>
      </c>
      <c r="AB47" s="3">
        <v>0</v>
      </c>
      <c r="AC47" s="3">
        <v>0</v>
      </c>
      <c r="AD47" s="3">
        <v>0</v>
      </c>
      <c r="AE47" s="3">
        <v>0</v>
      </c>
      <c r="AF47" s="3">
        <v>0</v>
      </c>
      <c r="AG47" s="3">
        <v>0</v>
      </c>
      <c r="AH47" s="3">
        <v>0</v>
      </c>
      <c r="AI47" s="3">
        <v>0</v>
      </c>
      <c r="AJ47" s="3">
        <v>0</v>
      </c>
      <c r="AK47" s="3">
        <v>0</v>
      </c>
    </row>
    <row r="48" spans="2:37" outlineLevel="1" x14ac:dyDescent="0.3">
      <c r="B48" t="s">
        <v>13</v>
      </c>
      <c r="C48" s="3">
        <v>48181</v>
      </c>
      <c r="D48" s="3">
        <v>57174</v>
      </c>
      <c r="E48" s="3">
        <v>55752</v>
      </c>
      <c r="F48" s="3">
        <v>86451</v>
      </c>
      <c r="G48" s="3">
        <v>0</v>
      </c>
      <c r="H48" s="3">
        <v>0</v>
      </c>
      <c r="I48" s="3">
        <v>0</v>
      </c>
      <c r="J48" s="3">
        <v>0</v>
      </c>
      <c r="K48" s="3">
        <v>0</v>
      </c>
      <c r="L48" s="3">
        <v>0</v>
      </c>
      <c r="M48" s="3">
        <v>0</v>
      </c>
      <c r="N48" s="3">
        <v>0</v>
      </c>
      <c r="O48" s="3">
        <v>0</v>
      </c>
      <c r="P48" s="3">
        <v>0</v>
      </c>
      <c r="Q48" s="3">
        <v>0</v>
      </c>
      <c r="R48" s="3">
        <v>0</v>
      </c>
      <c r="S48" s="3">
        <v>0</v>
      </c>
      <c r="T48" s="3">
        <v>0</v>
      </c>
      <c r="U48" s="3">
        <v>0</v>
      </c>
      <c r="V48" s="3">
        <v>0</v>
      </c>
      <c r="W48" s="3">
        <v>0</v>
      </c>
      <c r="X48" s="3">
        <v>0</v>
      </c>
      <c r="Y48" s="3">
        <v>0</v>
      </c>
      <c r="Z48" s="3">
        <v>0</v>
      </c>
      <c r="AA48" s="3">
        <v>0</v>
      </c>
      <c r="AB48" s="3">
        <v>0</v>
      </c>
      <c r="AC48" s="3">
        <v>0</v>
      </c>
      <c r="AD48" s="3">
        <v>0</v>
      </c>
      <c r="AE48" s="3">
        <v>0</v>
      </c>
      <c r="AF48" s="3">
        <v>0</v>
      </c>
      <c r="AG48" s="3">
        <v>0</v>
      </c>
      <c r="AH48" s="3">
        <v>0</v>
      </c>
      <c r="AI48" s="3">
        <v>0</v>
      </c>
      <c r="AJ48" s="3">
        <v>0</v>
      </c>
      <c r="AK48" s="3">
        <v>0</v>
      </c>
    </row>
    <row r="49" spans="2:38" outlineLevel="1" x14ac:dyDescent="0.3">
      <c r="B49" t="s">
        <v>12</v>
      </c>
      <c r="C49" s="3">
        <v>42776</v>
      </c>
      <c r="D49" s="3">
        <v>44913</v>
      </c>
      <c r="E49" s="3">
        <v>44852</v>
      </c>
      <c r="F49" s="3">
        <v>41299</v>
      </c>
      <c r="G49" s="3">
        <v>39456</v>
      </c>
      <c r="H49" s="3">
        <v>43731</v>
      </c>
      <c r="I49" s="3">
        <v>37907</v>
      </c>
      <c r="J49" s="3">
        <v>32614</v>
      </c>
      <c r="K49" s="3">
        <v>32950</v>
      </c>
      <c r="L49" s="3">
        <v>39107</v>
      </c>
      <c r="M49" s="3">
        <v>36959</v>
      </c>
      <c r="N49" s="3">
        <v>33380</v>
      </c>
      <c r="O49" s="3">
        <v>31395</v>
      </c>
      <c r="P49" s="3">
        <v>28984</v>
      </c>
      <c r="Q49" s="3">
        <v>31715</v>
      </c>
      <c r="R49" s="3">
        <v>19890</v>
      </c>
      <c r="S49" s="3">
        <v>20268</v>
      </c>
      <c r="T49" s="3">
        <v>17775</v>
      </c>
      <c r="U49" s="3">
        <v>19580</v>
      </c>
      <c r="V49" s="3">
        <v>20430</v>
      </c>
      <c r="W49" s="3">
        <v>20621</v>
      </c>
      <c r="X49" s="3">
        <v>21380</v>
      </c>
      <c r="Y49" s="3">
        <v>24461</v>
      </c>
      <c r="Z49" s="3">
        <v>22252</v>
      </c>
      <c r="AA49" s="3">
        <v>21944</v>
      </c>
      <c r="AB49" s="3">
        <v>26428</v>
      </c>
      <c r="AC49" s="3">
        <v>29675</v>
      </c>
      <c r="AD49" s="3">
        <v>30920</v>
      </c>
      <c r="AE49" s="3">
        <v>31249</v>
      </c>
      <c r="AF49" s="3">
        <v>32078</v>
      </c>
      <c r="AG49" s="3">
        <v>36898</v>
      </c>
      <c r="AH49" s="3">
        <v>38484</v>
      </c>
      <c r="AI49" s="3">
        <v>36073</v>
      </c>
      <c r="AJ49" s="3">
        <v>42381</v>
      </c>
      <c r="AK49" s="3">
        <v>46687</v>
      </c>
    </row>
    <row r="50" spans="2:38" outlineLevel="1" x14ac:dyDescent="0.3">
      <c r="B50" t="s">
        <v>32</v>
      </c>
      <c r="C50" s="3">
        <v>2991</v>
      </c>
      <c r="D50" s="3">
        <v>2710</v>
      </c>
      <c r="E50" s="3">
        <v>4202</v>
      </c>
      <c r="F50" s="3">
        <v>3639</v>
      </c>
      <c r="G50" s="3">
        <v>3775</v>
      </c>
      <c r="H50" s="3">
        <v>5023</v>
      </c>
      <c r="I50" s="3">
        <v>7014</v>
      </c>
      <c r="J50" s="3">
        <v>8771</v>
      </c>
      <c r="K50" s="3">
        <v>8745</v>
      </c>
      <c r="L50" s="3">
        <v>11606</v>
      </c>
      <c r="M50" s="3">
        <v>13553</v>
      </c>
      <c r="N50" s="3">
        <v>0</v>
      </c>
      <c r="O50" s="3">
        <v>0</v>
      </c>
      <c r="P50" s="3">
        <v>0</v>
      </c>
      <c r="Q50" s="3">
        <v>0</v>
      </c>
      <c r="R50" s="3">
        <v>0</v>
      </c>
      <c r="S50" s="3">
        <v>0</v>
      </c>
      <c r="T50" s="3">
        <v>0</v>
      </c>
      <c r="U50" s="3">
        <v>0</v>
      </c>
      <c r="V50" s="3">
        <v>0</v>
      </c>
      <c r="W50" s="3">
        <v>0</v>
      </c>
      <c r="X50" s="3">
        <v>0</v>
      </c>
      <c r="Y50" s="3">
        <v>0</v>
      </c>
      <c r="Z50" s="3">
        <v>0</v>
      </c>
      <c r="AA50" s="3">
        <v>0</v>
      </c>
      <c r="AB50" s="3">
        <v>0</v>
      </c>
      <c r="AC50" s="3">
        <v>0</v>
      </c>
      <c r="AD50" s="3">
        <v>0</v>
      </c>
      <c r="AE50" s="3">
        <v>0</v>
      </c>
      <c r="AF50" s="3">
        <v>0</v>
      </c>
      <c r="AG50" s="3">
        <v>0</v>
      </c>
      <c r="AH50" s="3">
        <v>0</v>
      </c>
      <c r="AI50" s="3">
        <v>0</v>
      </c>
      <c r="AJ50" s="3">
        <v>0</v>
      </c>
      <c r="AK50" s="3">
        <v>0</v>
      </c>
    </row>
    <row r="51" spans="2:38" outlineLevel="1" x14ac:dyDescent="0.3">
      <c r="B51" t="s">
        <v>14</v>
      </c>
      <c r="C51" s="3">
        <v>0</v>
      </c>
      <c r="D51" s="3">
        <v>0</v>
      </c>
      <c r="E51" s="3">
        <v>0</v>
      </c>
      <c r="F51" s="3">
        <v>0</v>
      </c>
      <c r="G51" s="3">
        <v>0</v>
      </c>
      <c r="H51" s="3">
        <v>0</v>
      </c>
      <c r="I51" s="3">
        <v>0</v>
      </c>
      <c r="J51" s="3">
        <v>0</v>
      </c>
      <c r="K51" s="3">
        <v>0</v>
      </c>
      <c r="L51" s="3">
        <v>0</v>
      </c>
      <c r="M51" s="3">
        <v>0</v>
      </c>
      <c r="N51" s="3">
        <v>0</v>
      </c>
      <c r="O51" s="3">
        <v>0</v>
      </c>
      <c r="P51" s="3">
        <v>0</v>
      </c>
      <c r="Q51" s="3">
        <v>0</v>
      </c>
      <c r="R51" s="3">
        <v>0</v>
      </c>
      <c r="S51" s="3">
        <v>0</v>
      </c>
      <c r="T51" s="3">
        <v>0</v>
      </c>
      <c r="U51" s="3">
        <v>0</v>
      </c>
      <c r="V51" s="3">
        <v>0</v>
      </c>
      <c r="W51" s="3">
        <v>0</v>
      </c>
      <c r="X51" s="3">
        <v>0</v>
      </c>
      <c r="Y51" s="3">
        <v>0</v>
      </c>
      <c r="Z51" s="3">
        <v>0</v>
      </c>
      <c r="AA51" s="3">
        <v>0</v>
      </c>
      <c r="AB51" s="3">
        <v>0</v>
      </c>
      <c r="AC51" s="3">
        <v>0</v>
      </c>
      <c r="AD51" s="3">
        <v>0</v>
      </c>
      <c r="AE51" s="3">
        <v>0</v>
      </c>
      <c r="AF51" s="3">
        <v>0</v>
      </c>
      <c r="AG51" s="3">
        <v>0</v>
      </c>
      <c r="AH51" s="3">
        <v>0</v>
      </c>
      <c r="AI51" s="3">
        <v>0</v>
      </c>
      <c r="AJ51" s="3">
        <v>0</v>
      </c>
      <c r="AK51" s="3">
        <v>0</v>
      </c>
    </row>
    <row r="52" spans="2:38" outlineLevel="1" x14ac:dyDescent="0.3">
      <c r="B52" t="s">
        <v>34</v>
      </c>
      <c r="C52" s="3">
        <v>49948</v>
      </c>
      <c r="D52" s="3">
        <v>42213</v>
      </c>
      <c r="E52" s="3">
        <v>35404</v>
      </c>
      <c r="F52" s="3">
        <v>52983</v>
      </c>
      <c r="G52" s="3">
        <v>142203</v>
      </c>
      <c r="H52" s="3">
        <v>147186</v>
      </c>
      <c r="I52" s="3">
        <v>138957</v>
      </c>
      <c r="J52" s="3">
        <v>118705</v>
      </c>
      <c r="K52" s="3">
        <v>115851</v>
      </c>
      <c r="L52" s="3">
        <v>243506</v>
      </c>
      <c r="M52" s="3">
        <v>273459</v>
      </c>
      <c r="N52" s="3">
        <v>555775</v>
      </c>
      <c r="O52" s="3">
        <v>492684</v>
      </c>
      <c r="P52" s="3">
        <v>486074</v>
      </c>
      <c r="Q52" s="3">
        <v>540899</v>
      </c>
      <c r="R52" s="3">
        <v>524743</v>
      </c>
      <c r="S52" s="3">
        <v>574265</v>
      </c>
      <c r="T52" s="3">
        <v>681094</v>
      </c>
      <c r="U52" s="3">
        <v>714313</v>
      </c>
      <c r="V52" s="3">
        <v>818840</v>
      </c>
      <c r="W52" s="3">
        <v>897573</v>
      </c>
      <c r="X52" s="3">
        <v>979259</v>
      </c>
      <c r="Y52" s="3">
        <v>1029668</v>
      </c>
      <c r="Z52" s="3">
        <v>1051291</v>
      </c>
      <c r="AA52" s="3">
        <v>1095277</v>
      </c>
      <c r="AB52" s="3">
        <v>1127324</v>
      </c>
      <c r="AC52" s="3">
        <v>1173945</v>
      </c>
      <c r="AD52" s="3">
        <v>1113903</v>
      </c>
      <c r="AE52" s="3">
        <v>1053301</v>
      </c>
      <c r="AF52" s="3">
        <v>1029420</v>
      </c>
      <c r="AG52" s="3">
        <v>1086394</v>
      </c>
      <c r="AH52" s="3">
        <v>1152309</v>
      </c>
      <c r="AI52" s="3">
        <v>1162958</v>
      </c>
      <c r="AJ52" s="3">
        <v>1153861</v>
      </c>
      <c r="AK52" s="3">
        <v>1583191</v>
      </c>
    </row>
    <row r="53" spans="2:38" outlineLevel="1" x14ac:dyDescent="0.3">
      <c r="B53" t="s">
        <v>35</v>
      </c>
      <c r="C53" s="3">
        <v>154744</v>
      </c>
      <c r="D53" s="3">
        <v>146924</v>
      </c>
      <c r="E53" s="3">
        <v>138860</v>
      </c>
      <c r="F53" s="3">
        <v>133323</v>
      </c>
      <c r="G53" s="3">
        <v>0</v>
      </c>
      <c r="H53" s="3">
        <v>0</v>
      </c>
      <c r="I53" s="3">
        <v>0</v>
      </c>
      <c r="J53" s="3">
        <v>0</v>
      </c>
      <c r="K53" s="3">
        <v>0</v>
      </c>
      <c r="L53" s="3">
        <v>0</v>
      </c>
      <c r="M53" s="3">
        <v>0</v>
      </c>
      <c r="N53" s="3">
        <v>0</v>
      </c>
      <c r="O53" s="3">
        <v>0</v>
      </c>
      <c r="P53" s="3">
        <v>0</v>
      </c>
      <c r="Q53" s="3">
        <v>0</v>
      </c>
      <c r="R53" s="3">
        <v>0</v>
      </c>
      <c r="S53" s="3">
        <v>0</v>
      </c>
      <c r="T53" s="3">
        <v>0</v>
      </c>
      <c r="U53" s="3">
        <v>0</v>
      </c>
      <c r="V53" s="3">
        <v>0</v>
      </c>
      <c r="W53" s="3">
        <v>0</v>
      </c>
      <c r="X53" s="3">
        <v>0</v>
      </c>
      <c r="Y53" s="3">
        <v>0</v>
      </c>
      <c r="Z53" s="3">
        <v>0</v>
      </c>
      <c r="AA53" s="3">
        <v>0</v>
      </c>
      <c r="AB53" s="3">
        <v>0</v>
      </c>
      <c r="AC53" s="3">
        <v>0</v>
      </c>
      <c r="AD53" s="3">
        <v>0</v>
      </c>
      <c r="AE53" s="3">
        <v>0</v>
      </c>
      <c r="AF53" s="3">
        <v>0</v>
      </c>
      <c r="AG53" s="3">
        <v>0</v>
      </c>
      <c r="AH53" s="3">
        <v>0</v>
      </c>
      <c r="AI53" s="3">
        <v>0</v>
      </c>
      <c r="AJ53" s="3">
        <v>0</v>
      </c>
      <c r="AK53" s="3">
        <v>0</v>
      </c>
    </row>
    <row r="54" spans="2:38" outlineLevel="1" x14ac:dyDescent="0.3">
      <c r="B54" t="s">
        <v>144</v>
      </c>
      <c r="C54" s="3">
        <v>17757</v>
      </c>
      <c r="D54" s="3">
        <v>14394</v>
      </c>
      <c r="E54" s="3">
        <v>7521</v>
      </c>
      <c r="F54" s="3">
        <v>10255</v>
      </c>
      <c r="G54" s="3">
        <v>14567</v>
      </c>
      <c r="H54" s="3">
        <v>19413</v>
      </c>
      <c r="I54" s="3">
        <v>19388</v>
      </c>
      <c r="J54" s="3">
        <v>23016</v>
      </c>
      <c r="K54" s="3">
        <v>30613</v>
      </c>
      <c r="L54" s="3">
        <v>31062</v>
      </c>
      <c r="M54" s="3">
        <v>31919</v>
      </c>
      <c r="N54" s="3">
        <v>36734</v>
      </c>
      <c r="O54" s="3">
        <v>33342</v>
      </c>
      <c r="P54" s="3">
        <v>34830</v>
      </c>
      <c r="Q54" s="3">
        <v>30720</v>
      </c>
      <c r="R54" s="3">
        <v>27340</v>
      </c>
      <c r="S54" s="3">
        <v>24520</v>
      </c>
      <c r="T54" s="3">
        <v>22772</v>
      </c>
      <c r="U54" s="3">
        <v>19702</v>
      </c>
      <c r="V54" s="3">
        <v>16947</v>
      </c>
      <c r="W54" s="3">
        <v>14461</v>
      </c>
      <c r="X54" s="3">
        <v>12008</v>
      </c>
      <c r="Y54" s="3">
        <v>9197</v>
      </c>
      <c r="Z54" s="3">
        <v>7065</v>
      </c>
      <c r="AA54" s="3">
        <v>5351</v>
      </c>
      <c r="AB54" s="3">
        <v>3622</v>
      </c>
      <c r="AC54" s="3">
        <v>2615</v>
      </c>
      <c r="AD54" s="3">
        <v>1839</v>
      </c>
      <c r="AE54" s="3">
        <v>1692</v>
      </c>
      <c r="AF54" s="3">
        <v>1351</v>
      </c>
      <c r="AG54" s="3">
        <v>1161</v>
      </c>
      <c r="AH54" s="3">
        <v>1134</v>
      </c>
      <c r="AI54" s="3">
        <v>1021</v>
      </c>
      <c r="AJ54" s="3">
        <v>1015</v>
      </c>
      <c r="AK54" s="3">
        <v>939</v>
      </c>
    </row>
    <row r="55" spans="2:38" outlineLevel="1" x14ac:dyDescent="0.3">
      <c r="B55" t="s">
        <v>36</v>
      </c>
      <c r="C55" s="3">
        <v>52010</v>
      </c>
      <c r="D55" s="3">
        <v>34899</v>
      </c>
      <c r="E55" s="3">
        <v>43327</v>
      </c>
      <c r="F55" s="3">
        <v>24263</v>
      </c>
      <c r="G55" s="3">
        <v>0</v>
      </c>
      <c r="H55" s="3">
        <v>0</v>
      </c>
      <c r="I55" s="3">
        <v>0</v>
      </c>
      <c r="J55" s="3">
        <v>0</v>
      </c>
      <c r="K55" s="3">
        <v>0</v>
      </c>
      <c r="L55" s="3">
        <v>0</v>
      </c>
      <c r="M55" s="3">
        <v>0</v>
      </c>
      <c r="N55" s="3">
        <v>0</v>
      </c>
      <c r="O55" s="3">
        <v>0</v>
      </c>
      <c r="P55" s="3">
        <v>0</v>
      </c>
      <c r="Q55" s="3">
        <v>0</v>
      </c>
      <c r="R55" s="3">
        <v>0</v>
      </c>
      <c r="S55" s="3">
        <v>0</v>
      </c>
      <c r="T55" s="3">
        <v>0</v>
      </c>
      <c r="U55" s="3">
        <v>0</v>
      </c>
      <c r="V55" s="3">
        <v>0</v>
      </c>
      <c r="W55" s="3">
        <v>0</v>
      </c>
      <c r="X55" s="3">
        <v>0</v>
      </c>
      <c r="Y55" s="3">
        <v>0</v>
      </c>
      <c r="Z55" s="3">
        <v>0</v>
      </c>
      <c r="AA55" s="3">
        <v>0</v>
      </c>
      <c r="AB55" s="3">
        <v>0</v>
      </c>
      <c r="AC55" s="3">
        <v>0</v>
      </c>
      <c r="AD55" s="3">
        <v>0</v>
      </c>
      <c r="AE55" s="3">
        <v>0</v>
      </c>
      <c r="AF55" s="3">
        <v>0</v>
      </c>
      <c r="AG55" s="3">
        <v>0</v>
      </c>
      <c r="AH55" s="3">
        <v>0</v>
      </c>
      <c r="AI55" s="3">
        <v>0</v>
      </c>
      <c r="AJ55" s="3">
        <v>0</v>
      </c>
      <c r="AK55" s="3">
        <v>0</v>
      </c>
    </row>
    <row r="56" spans="2:38" outlineLevel="1" x14ac:dyDescent="0.3">
      <c r="B56" s="74" t="s">
        <v>37</v>
      </c>
      <c r="C56" s="3">
        <v>11522</v>
      </c>
      <c r="D56" s="3">
        <v>6153</v>
      </c>
      <c r="E56" s="3">
        <v>3315</v>
      </c>
      <c r="F56" s="3">
        <v>5479</v>
      </c>
      <c r="G56" s="3">
        <v>4364</v>
      </c>
      <c r="H56" s="3">
        <v>6551</v>
      </c>
      <c r="I56" s="3">
        <v>3929</v>
      </c>
      <c r="J56" s="3">
        <v>6066</v>
      </c>
      <c r="K56" s="3">
        <v>6044</v>
      </c>
      <c r="L56" s="3">
        <v>5727</v>
      </c>
      <c r="M56" s="3">
        <v>2840</v>
      </c>
      <c r="N56" s="3">
        <v>7268</v>
      </c>
      <c r="O56" s="3">
        <v>9947</v>
      </c>
      <c r="P56" s="3">
        <v>9963</v>
      </c>
      <c r="Q56" s="3">
        <v>20158</v>
      </c>
      <c r="R56" s="3">
        <v>26809</v>
      </c>
      <c r="S56" s="3">
        <v>20889</v>
      </c>
      <c r="T56" s="3">
        <v>35237</v>
      </c>
      <c r="U56" s="3">
        <v>37059</v>
      </c>
      <c r="V56" s="3">
        <v>62549</v>
      </c>
      <c r="W56" s="3">
        <v>64188</v>
      </c>
      <c r="X56" s="3">
        <v>74057</v>
      </c>
      <c r="Y56" s="3">
        <v>72437</v>
      </c>
      <c r="Z56" s="3">
        <v>70100</v>
      </c>
      <c r="AA56" s="3">
        <v>65661</v>
      </c>
      <c r="AB56" s="3">
        <v>83811</v>
      </c>
      <c r="AC56" s="3">
        <v>94289</v>
      </c>
      <c r="AD56" s="3">
        <v>123734</v>
      </c>
      <c r="AE56" s="3">
        <v>125937</v>
      </c>
      <c r="AF56" s="3">
        <v>141280</v>
      </c>
      <c r="AG56" s="3">
        <v>150194</v>
      </c>
      <c r="AH56" s="3">
        <v>121712</v>
      </c>
      <c r="AI56" s="3">
        <v>108150</v>
      </c>
      <c r="AJ56" s="3">
        <v>310521</v>
      </c>
      <c r="AK56" s="3">
        <v>337303</v>
      </c>
    </row>
    <row r="57" spans="2:38" x14ac:dyDescent="0.3">
      <c r="B57" s="13" t="s">
        <v>38</v>
      </c>
      <c r="C57" s="14">
        <f t="shared" ref="C57:P57" si="9">C58+C59</f>
        <v>442824</v>
      </c>
      <c r="D57" s="14">
        <f t="shared" si="9"/>
        <v>418599</v>
      </c>
      <c r="E57" s="14">
        <f t="shared" si="9"/>
        <v>396122</v>
      </c>
      <c r="F57" s="14">
        <f t="shared" si="9"/>
        <v>408848</v>
      </c>
      <c r="G57" s="14">
        <f t="shared" si="9"/>
        <v>387043</v>
      </c>
      <c r="H57" s="14">
        <f t="shared" si="9"/>
        <v>415531</v>
      </c>
      <c r="I57" s="14">
        <f t="shared" si="9"/>
        <v>296276</v>
      </c>
      <c r="J57" s="14">
        <f t="shared" si="9"/>
        <v>187037</v>
      </c>
      <c r="K57" s="14">
        <f t="shared" si="9"/>
        <v>198983</v>
      </c>
      <c r="L57" s="14">
        <f t="shared" si="9"/>
        <v>142735</v>
      </c>
      <c r="M57" s="14">
        <f t="shared" si="9"/>
        <v>121614</v>
      </c>
      <c r="N57" s="14">
        <f t="shared" si="9"/>
        <v>90263</v>
      </c>
      <c r="O57" s="14">
        <f t="shared" si="9"/>
        <v>1076468</v>
      </c>
      <c r="P57" s="14">
        <f t="shared" si="9"/>
        <v>981242</v>
      </c>
      <c r="Q57" s="14">
        <f t="shared" ref="Q57:W57" si="10">Q58+Q59</f>
        <v>996176</v>
      </c>
      <c r="R57" s="14">
        <f t="shared" si="10"/>
        <v>999807</v>
      </c>
      <c r="S57" s="14">
        <f t="shared" si="10"/>
        <v>1017626</v>
      </c>
      <c r="T57" s="14">
        <f t="shared" si="10"/>
        <v>1042102</v>
      </c>
      <c r="U57" s="14">
        <f t="shared" si="10"/>
        <v>1060425</v>
      </c>
      <c r="V57" s="14">
        <f t="shared" si="10"/>
        <v>1071763</v>
      </c>
      <c r="W57" s="14">
        <f t="shared" si="10"/>
        <v>1095005</v>
      </c>
      <c r="X57" s="14">
        <f t="shared" ref="X57:AK57" si="11">X58+X59</f>
        <v>1127592</v>
      </c>
      <c r="Y57" s="14">
        <f t="shared" si="11"/>
        <v>1168054</v>
      </c>
      <c r="Z57" s="14">
        <f t="shared" si="11"/>
        <v>1178026</v>
      </c>
      <c r="AA57" s="14">
        <f t="shared" si="11"/>
        <v>1207708</v>
      </c>
      <c r="AB57" s="14">
        <f t="shared" si="11"/>
        <v>1252965</v>
      </c>
      <c r="AC57" s="14">
        <f t="shared" si="11"/>
        <v>1303068</v>
      </c>
      <c r="AD57" s="14">
        <f t="shared" si="11"/>
        <v>1337582</v>
      </c>
      <c r="AE57" s="14">
        <f t="shared" si="11"/>
        <v>1380408</v>
      </c>
      <c r="AF57" s="14">
        <f t="shared" si="11"/>
        <v>1461797</v>
      </c>
      <c r="AG57" s="14">
        <f t="shared" si="11"/>
        <v>1549683</v>
      </c>
      <c r="AH57" s="14">
        <f t="shared" si="11"/>
        <v>1536068</v>
      </c>
      <c r="AI57" s="14">
        <f t="shared" si="11"/>
        <v>1607694</v>
      </c>
      <c r="AJ57" s="14">
        <f t="shared" si="11"/>
        <v>1697236</v>
      </c>
      <c r="AK57" s="14">
        <f t="shared" si="11"/>
        <v>1817236</v>
      </c>
    </row>
    <row r="58" spans="2:38" outlineLevel="1" x14ac:dyDescent="0.3">
      <c r="B58" s="65" t="s">
        <v>39</v>
      </c>
      <c r="C58" s="66">
        <v>46807</v>
      </c>
      <c r="D58" s="66">
        <v>58581</v>
      </c>
      <c r="E58" s="66">
        <v>60237</v>
      </c>
      <c r="F58" s="66">
        <v>51233</v>
      </c>
      <c r="G58" s="66">
        <v>49102</v>
      </c>
      <c r="H58" s="66">
        <v>47166</v>
      </c>
      <c r="I58" s="66">
        <v>46974</v>
      </c>
      <c r="J58" s="66">
        <v>16859</v>
      </c>
      <c r="K58" s="66">
        <v>9898</v>
      </c>
      <c r="L58" s="66">
        <v>7658</v>
      </c>
      <c r="M58" s="66">
        <v>6529</v>
      </c>
      <c r="N58" s="66">
        <v>8825</v>
      </c>
      <c r="O58" s="66">
        <v>-1075</v>
      </c>
      <c r="P58" s="66">
        <v>-7500</v>
      </c>
      <c r="Q58" s="66">
        <v>-5709</v>
      </c>
      <c r="R58" s="66">
        <v>-4842</v>
      </c>
      <c r="S58" s="66">
        <v>-4070</v>
      </c>
      <c r="T58" s="66">
        <v>-3348</v>
      </c>
      <c r="U58" s="66">
        <v>-2477</v>
      </c>
      <c r="V58" s="66">
        <v>-2853</v>
      </c>
      <c r="W58" s="66">
        <v>-2895</v>
      </c>
      <c r="X58" s="66">
        <v>-3066</v>
      </c>
      <c r="Y58" s="66">
        <v>-3352</v>
      </c>
      <c r="Z58" s="66">
        <v>-3713</v>
      </c>
      <c r="AA58" s="66">
        <v>-3977</v>
      </c>
      <c r="AB58" s="66">
        <v>-4072</v>
      </c>
      <c r="AC58" s="66">
        <v>-3801</v>
      </c>
      <c r="AD58" s="66">
        <v>-3772</v>
      </c>
      <c r="AE58" s="66">
        <v>-3936</v>
      </c>
      <c r="AF58" s="66">
        <v>-3994</v>
      </c>
      <c r="AG58" s="66">
        <v>-4124</v>
      </c>
      <c r="AH58" s="66">
        <v>-4212</v>
      </c>
      <c r="AI58" s="66">
        <v>-4027</v>
      </c>
      <c r="AJ58" s="66">
        <v>6395</v>
      </c>
      <c r="AK58" s="66">
        <v>6147</v>
      </c>
    </row>
    <row r="59" spans="2:38" outlineLevel="1" x14ac:dyDescent="0.3">
      <c r="B59" s="65" t="s">
        <v>43</v>
      </c>
      <c r="C59" s="66">
        <f t="shared" ref="C59:N59" si="12">SUM(C60:C64)</f>
        <v>396017</v>
      </c>
      <c r="D59" s="66">
        <f t="shared" si="12"/>
        <v>360018</v>
      </c>
      <c r="E59" s="66">
        <f t="shared" si="12"/>
        <v>335885</v>
      </c>
      <c r="F59" s="66">
        <f t="shared" si="12"/>
        <v>357615</v>
      </c>
      <c r="G59" s="66">
        <f t="shared" si="12"/>
        <v>337941</v>
      </c>
      <c r="H59" s="66">
        <f t="shared" si="12"/>
        <v>368365</v>
      </c>
      <c r="I59" s="66">
        <f t="shared" si="12"/>
        <v>249302</v>
      </c>
      <c r="J59" s="66">
        <f t="shared" si="12"/>
        <v>170178</v>
      </c>
      <c r="K59" s="66">
        <f t="shared" si="12"/>
        <v>189085</v>
      </c>
      <c r="L59" s="66">
        <f t="shared" si="12"/>
        <v>135077</v>
      </c>
      <c r="M59" s="66">
        <f t="shared" si="12"/>
        <v>115085</v>
      </c>
      <c r="N59" s="66">
        <f t="shared" si="12"/>
        <v>81438</v>
      </c>
      <c r="O59" s="66">
        <f t="shared" ref="O59:U59" si="13">SUM(O60:O64)</f>
        <v>1077543</v>
      </c>
      <c r="P59" s="66">
        <f t="shared" si="13"/>
        <v>988742</v>
      </c>
      <c r="Q59" s="66">
        <f t="shared" si="13"/>
        <v>1001885</v>
      </c>
      <c r="R59" s="66">
        <f t="shared" si="13"/>
        <v>1004649</v>
      </c>
      <c r="S59" s="66">
        <f t="shared" si="13"/>
        <v>1021696</v>
      </c>
      <c r="T59" s="66">
        <f t="shared" si="13"/>
        <v>1045450</v>
      </c>
      <c r="U59" s="66">
        <f t="shared" si="13"/>
        <v>1062902</v>
      </c>
      <c r="V59" s="66">
        <f t="shared" ref="V59:AK59" si="14">SUM(V60:V64)</f>
        <v>1074616</v>
      </c>
      <c r="W59" s="66">
        <f t="shared" si="14"/>
        <v>1097900</v>
      </c>
      <c r="X59" s="66">
        <f t="shared" si="14"/>
        <v>1130658</v>
      </c>
      <c r="Y59" s="66">
        <f t="shared" si="14"/>
        <v>1171406</v>
      </c>
      <c r="Z59" s="66">
        <f t="shared" si="14"/>
        <v>1181739</v>
      </c>
      <c r="AA59" s="66">
        <f t="shared" si="14"/>
        <v>1211685</v>
      </c>
      <c r="AB59" s="66">
        <f t="shared" si="14"/>
        <v>1257037</v>
      </c>
      <c r="AC59" s="66">
        <f t="shared" si="14"/>
        <v>1306869</v>
      </c>
      <c r="AD59" s="66">
        <f t="shared" si="14"/>
        <v>1341354</v>
      </c>
      <c r="AE59" s="66">
        <f t="shared" si="14"/>
        <v>1384344</v>
      </c>
      <c r="AF59" s="66">
        <f t="shared" si="14"/>
        <v>1465791</v>
      </c>
      <c r="AG59" s="66">
        <f t="shared" si="14"/>
        <v>1553807</v>
      </c>
      <c r="AH59" s="66">
        <f t="shared" si="14"/>
        <v>1540280</v>
      </c>
      <c r="AI59" s="66">
        <f t="shared" si="14"/>
        <v>1611721</v>
      </c>
      <c r="AJ59" s="66">
        <f t="shared" si="14"/>
        <v>1690841</v>
      </c>
      <c r="AK59" s="66">
        <f t="shared" si="14"/>
        <v>1811089</v>
      </c>
    </row>
    <row r="60" spans="2:38" outlineLevel="1" x14ac:dyDescent="0.3">
      <c r="B60" t="s">
        <v>40</v>
      </c>
      <c r="C60" s="3">
        <v>286646</v>
      </c>
      <c r="D60" s="3">
        <v>286646</v>
      </c>
      <c r="E60" s="3">
        <v>286646</v>
      </c>
      <c r="F60" s="3">
        <v>286646</v>
      </c>
      <c r="G60" s="3">
        <v>286646</v>
      </c>
      <c r="H60" s="3">
        <v>286646</v>
      </c>
      <c r="I60" s="3">
        <v>286646</v>
      </c>
      <c r="J60" s="3">
        <v>286646</v>
      </c>
      <c r="K60" s="3">
        <v>286646</v>
      </c>
      <c r="L60" s="3">
        <v>286646</v>
      </c>
      <c r="M60" s="3">
        <v>286646</v>
      </c>
      <c r="N60" s="3">
        <v>286646</v>
      </c>
      <c r="O60" s="3">
        <v>1315005</v>
      </c>
      <c r="P60" s="3">
        <v>1315005</v>
      </c>
      <c r="Q60" s="3">
        <v>1315005</v>
      </c>
      <c r="R60" s="3">
        <v>1309972</v>
      </c>
      <c r="S60" s="3">
        <v>1309972</v>
      </c>
      <c r="T60" s="3">
        <v>1308172</v>
      </c>
      <c r="U60" s="3">
        <v>1299963</v>
      </c>
      <c r="V60" s="3">
        <v>1296985</v>
      </c>
      <c r="W60" s="3">
        <v>1296985</v>
      </c>
      <c r="X60" s="3">
        <v>1298934</v>
      </c>
      <c r="Y60" s="3">
        <v>1298434</v>
      </c>
      <c r="Z60" s="3">
        <v>1297937</v>
      </c>
      <c r="AA60" s="3">
        <v>1296937</v>
      </c>
      <c r="AB60" s="3">
        <v>1297852</v>
      </c>
      <c r="AC60" s="3">
        <v>1301890</v>
      </c>
      <c r="AD60" s="3">
        <v>1301890</v>
      </c>
      <c r="AE60" s="3">
        <v>1301890</v>
      </c>
      <c r="AF60" s="3">
        <v>1306351</v>
      </c>
      <c r="AG60" s="3">
        <v>1303845</v>
      </c>
      <c r="AH60" s="3">
        <v>1298701</v>
      </c>
      <c r="AI60" s="3">
        <v>1298701</v>
      </c>
      <c r="AJ60" s="3">
        <v>1306976</v>
      </c>
      <c r="AK60" s="3">
        <v>1306225</v>
      </c>
      <c r="AL60" s="3"/>
    </row>
    <row r="61" spans="2:38" outlineLevel="1" x14ac:dyDescent="0.3">
      <c r="B61" t="s">
        <v>145</v>
      </c>
      <c r="C61" s="3"/>
      <c r="D61" s="3"/>
      <c r="E61" s="3"/>
      <c r="F61" s="3"/>
      <c r="G61" s="3"/>
      <c r="H61" s="3"/>
      <c r="I61" s="3"/>
      <c r="J61" s="3"/>
      <c r="K61" s="3"/>
      <c r="L61" s="3"/>
      <c r="M61" s="3"/>
      <c r="N61" s="3"/>
      <c r="O61" s="3">
        <v>25179</v>
      </c>
      <c r="P61" s="3">
        <v>25179</v>
      </c>
      <c r="Q61" s="3">
        <v>25179</v>
      </c>
      <c r="R61" s="3">
        <v>25179</v>
      </c>
      <c r="S61" s="3">
        <v>25179</v>
      </c>
      <c r="T61" s="3">
        <v>25179</v>
      </c>
      <c r="U61" s="3">
        <v>25179</v>
      </c>
      <c r="V61" s="3">
        <v>25179</v>
      </c>
      <c r="W61" s="3">
        <v>25179</v>
      </c>
      <c r="X61" s="3">
        <v>24864</v>
      </c>
      <c r="Y61" s="3">
        <v>25166</v>
      </c>
      <c r="Z61" s="3">
        <v>25433</v>
      </c>
      <c r="AA61" s="3">
        <v>25700</v>
      </c>
      <c r="AB61" s="3">
        <v>24817</v>
      </c>
      <c r="AC61" s="3">
        <v>24490</v>
      </c>
      <c r="AD61" s="3">
        <v>25257</v>
      </c>
      <c r="AE61" s="3">
        <v>25927</v>
      </c>
      <c r="AF61" s="3">
        <v>27949</v>
      </c>
      <c r="AG61" s="3">
        <v>29311</v>
      </c>
      <c r="AH61" s="3">
        <v>30555</v>
      </c>
      <c r="AI61" s="3">
        <v>31798</v>
      </c>
      <c r="AJ61" s="3">
        <v>32091</v>
      </c>
      <c r="AK61" s="3">
        <v>35264</v>
      </c>
      <c r="AL61" s="3"/>
    </row>
    <row r="62" spans="2:38" outlineLevel="1" x14ac:dyDescent="0.3">
      <c r="B62" t="s">
        <v>336</v>
      </c>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v>118051</v>
      </c>
      <c r="AI62" s="3">
        <v>118051</v>
      </c>
      <c r="AJ62" s="3">
        <v>68051</v>
      </c>
      <c r="AK62" s="3">
        <v>68051</v>
      </c>
      <c r="AL62" s="3"/>
    </row>
    <row r="63" spans="2:38" outlineLevel="1" x14ac:dyDescent="0.3">
      <c r="B63" t="s">
        <v>41</v>
      </c>
      <c r="C63" s="3">
        <v>301</v>
      </c>
      <c r="D63" s="3">
        <v>-35698</v>
      </c>
      <c r="E63" s="3">
        <v>-56275</v>
      </c>
      <c r="F63" s="3">
        <v>-28619</v>
      </c>
      <c r="G63" s="3">
        <v>-48293</v>
      </c>
      <c r="H63" s="3">
        <v>-17869</v>
      </c>
      <c r="I63" s="3">
        <v>-136932</v>
      </c>
      <c r="J63" s="3">
        <v>-216056</v>
      </c>
      <c r="K63" s="3">
        <v>-197149</v>
      </c>
      <c r="L63" s="3">
        <v>-251157</v>
      </c>
      <c r="M63" s="3">
        <v>-271149</v>
      </c>
      <c r="N63" s="3">
        <v>-302069</v>
      </c>
      <c r="O63" s="3">
        <v>-359502</v>
      </c>
      <c r="P63" s="3">
        <v>-448303</v>
      </c>
      <c r="Q63" s="3">
        <v>-435160</v>
      </c>
      <c r="R63" s="3">
        <v>-427363</v>
      </c>
      <c r="S63" s="3">
        <v>-410316</v>
      </c>
      <c r="T63" s="3">
        <v>-384762</v>
      </c>
      <c r="U63" s="3">
        <v>-359101</v>
      </c>
      <c r="V63" s="3">
        <v>-344409</v>
      </c>
      <c r="W63" s="3">
        <v>-321125</v>
      </c>
      <c r="X63" s="3">
        <v>-290001</v>
      </c>
      <c r="Y63" s="3">
        <v>-249055</v>
      </c>
      <c r="Z63" s="3">
        <v>-238492</v>
      </c>
      <c r="AA63" s="3">
        <v>-207813</v>
      </c>
      <c r="AB63" s="3">
        <v>-158605</v>
      </c>
      <c r="AC63" s="3">
        <v>-112484</v>
      </c>
      <c r="AD63" s="3">
        <v>-78766</v>
      </c>
      <c r="AE63" s="3">
        <v>-36446</v>
      </c>
      <c r="AF63" s="3">
        <v>38518</v>
      </c>
      <c r="AG63" s="3">
        <v>127678</v>
      </c>
      <c r="AH63" s="3">
        <v>0</v>
      </c>
      <c r="AI63" s="3">
        <v>70198</v>
      </c>
      <c r="AJ63" s="3">
        <v>225180</v>
      </c>
      <c r="AK63" s="3">
        <v>343006</v>
      </c>
      <c r="AL63" s="3"/>
    </row>
    <row r="64" spans="2:38" outlineLevel="1" x14ac:dyDescent="0.3">
      <c r="B64" t="s">
        <v>42</v>
      </c>
      <c r="C64" s="3">
        <v>109070</v>
      </c>
      <c r="D64" s="3">
        <v>109070</v>
      </c>
      <c r="E64" s="3">
        <v>105514</v>
      </c>
      <c r="F64" s="3">
        <v>99588</v>
      </c>
      <c r="G64" s="3">
        <v>99588</v>
      </c>
      <c r="H64" s="3">
        <v>99588</v>
      </c>
      <c r="I64" s="3">
        <v>99588</v>
      </c>
      <c r="J64" s="3">
        <v>99588</v>
      </c>
      <c r="K64" s="3">
        <v>99588</v>
      </c>
      <c r="L64" s="3">
        <v>99588</v>
      </c>
      <c r="M64" s="3">
        <v>99588</v>
      </c>
      <c r="N64" s="3">
        <v>96861</v>
      </c>
      <c r="O64" s="3">
        <v>96861</v>
      </c>
      <c r="P64" s="3">
        <v>96861</v>
      </c>
      <c r="Q64" s="3">
        <v>96861</v>
      </c>
      <c r="R64" s="3">
        <v>96861</v>
      </c>
      <c r="S64" s="3">
        <v>96861</v>
      </c>
      <c r="T64" s="3">
        <v>96861</v>
      </c>
      <c r="U64" s="3">
        <v>96861</v>
      </c>
      <c r="V64" s="3">
        <v>96861</v>
      </c>
      <c r="W64" s="3">
        <v>96861</v>
      </c>
      <c r="X64" s="3">
        <v>96861</v>
      </c>
      <c r="Y64" s="3">
        <v>96861</v>
      </c>
      <c r="Z64" s="3">
        <v>96861</v>
      </c>
      <c r="AA64" s="3">
        <v>96861</v>
      </c>
      <c r="AB64" s="3">
        <v>92973</v>
      </c>
      <c r="AC64" s="3">
        <v>92973</v>
      </c>
      <c r="AD64" s="3">
        <v>92973</v>
      </c>
      <c r="AE64" s="3">
        <v>92973</v>
      </c>
      <c r="AF64" s="3">
        <v>92973</v>
      </c>
      <c r="AG64" s="3">
        <v>92973</v>
      </c>
      <c r="AH64" s="3">
        <v>92973</v>
      </c>
      <c r="AI64" s="3">
        <v>92973</v>
      </c>
      <c r="AJ64" s="3">
        <v>58543</v>
      </c>
      <c r="AK64" s="3">
        <v>58543</v>
      </c>
      <c r="AL64" s="3"/>
    </row>
    <row r="65" spans="3:38" x14ac:dyDescent="0.3">
      <c r="C65" s="3"/>
      <c r="D65" s="3"/>
      <c r="E65" s="3"/>
      <c r="F65" s="3"/>
      <c r="G65" s="3"/>
      <c r="H65" s="3"/>
      <c r="I65" s="3"/>
      <c r="J65" s="3"/>
      <c r="K65" s="3"/>
      <c r="L65" s="3"/>
      <c r="M65" s="3"/>
      <c r="N65" s="3"/>
      <c r="O65" s="3"/>
      <c r="Q65" s="3"/>
      <c r="R65" s="3"/>
      <c r="V65" s="3"/>
      <c r="W65" s="3"/>
      <c r="Z65" s="3"/>
      <c r="AA65" s="3"/>
      <c r="AB65" s="3"/>
      <c r="AE65" s="3"/>
      <c r="AF65" s="3"/>
      <c r="AL65" s="3"/>
    </row>
    <row r="66" spans="3:38" x14ac:dyDescent="0.3">
      <c r="C66" s="4">
        <f t="shared" ref="C66:T66" si="15">TRUNC(C8)-TRUNC(C31)</f>
        <v>0</v>
      </c>
      <c r="D66" s="4">
        <f t="shared" si="15"/>
        <v>0</v>
      </c>
      <c r="E66" s="4">
        <f t="shared" si="15"/>
        <v>0</v>
      </c>
      <c r="F66" s="4">
        <f t="shared" si="15"/>
        <v>0</v>
      </c>
      <c r="G66" s="4">
        <f t="shared" si="15"/>
        <v>0</v>
      </c>
      <c r="H66" s="4">
        <f t="shared" si="15"/>
        <v>0</v>
      </c>
      <c r="I66" s="4">
        <f t="shared" si="15"/>
        <v>0</v>
      </c>
      <c r="J66" s="4">
        <f t="shared" si="15"/>
        <v>0</v>
      </c>
      <c r="K66" s="4">
        <f t="shared" si="15"/>
        <v>0</v>
      </c>
      <c r="L66" s="4">
        <f t="shared" si="15"/>
        <v>0</v>
      </c>
      <c r="M66" s="4">
        <f t="shared" si="15"/>
        <v>0</v>
      </c>
      <c r="N66" s="4">
        <f t="shared" si="15"/>
        <v>0</v>
      </c>
      <c r="O66" s="4">
        <f t="shared" si="15"/>
        <v>0</v>
      </c>
      <c r="P66" s="4">
        <f t="shared" si="15"/>
        <v>0</v>
      </c>
      <c r="Q66" s="4">
        <f t="shared" si="15"/>
        <v>0</v>
      </c>
      <c r="R66" s="4">
        <f t="shared" si="15"/>
        <v>0</v>
      </c>
      <c r="S66" s="4">
        <f t="shared" si="15"/>
        <v>0</v>
      </c>
      <c r="T66" s="4">
        <f t="shared" si="15"/>
        <v>0</v>
      </c>
      <c r="U66" s="4">
        <f t="shared" ref="U66:AJ66" si="16">TRUNC(U8)-TRUNC(U31)</f>
        <v>0</v>
      </c>
      <c r="V66" s="4">
        <f t="shared" si="16"/>
        <v>0</v>
      </c>
      <c r="W66" s="4">
        <f t="shared" si="16"/>
        <v>0</v>
      </c>
      <c r="X66" s="4">
        <f t="shared" si="16"/>
        <v>0</v>
      </c>
      <c r="Y66" s="4">
        <f t="shared" si="16"/>
        <v>0</v>
      </c>
      <c r="Z66" s="4">
        <f t="shared" si="16"/>
        <v>0</v>
      </c>
      <c r="AA66" s="4">
        <f t="shared" si="16"/>
        <v>0</v>
      </c>
      <c r="AB66" s="4">
        <f t="shared" si="16"/>
        <v>0</v>
      </c>
      <c r="AC66" s="4">
        <f t="shared" si="16"/>
        <v>0</v>
      </c>
      <c r="AD66" s="4">
        <f t="shared" si="16"/>
        <v>0</v>
      </c>
      <c r="AE66" s="4">
        <f t="shared" si="16"/>
        <v>0</v>
      </c>
      <c r="AF66" s="4">
        <f t="shared" si="16"/>
        <v>0</v>
      </c>
      <c r="AG66" s="4">
        <f t="shared" si="16"/>
        <v>0</v>
      </c>
      <c r="AH66" s="4">
        <f t="shared" si="16"/>
        <v>0</v>
      </c>
      <c r="AI66" s="4">
        <f t="shared" si="16"/>
        <v>0</v>
      </c>
      <c r="AJ66" s="4">
        <f t="shared" si="16"/>
        <v>0</v>
      </c>
      <c r="AK66" s="4">
        <f t="shared" ref="AK66" si="17">TRUNC(AK8)-TRUNC(AK31)</f>
        <v>0</v>
      </c>
      <c r="AL66" s="3"/>
    </row>
    <row r="67" spans="3:38" x14ac:dyDescent="0.3">
      <c r="C67" s="4"/>
      <c r="D67" s="4"/>
      <c r="E67" s="4"/>
      <c r="F67" s="4"/>
      <c r="G67" s="4"/>
      <c r="H67" s="4"/>
      <c r="I67" s="4"/>
      <c r="J67" s="4"/>
      <c r="K67" s="4"/>
      <c r="L67" s="4"/>
      <c r="M67" s="4"/>
      <c r="N67" s="4"/>
      <c r="O67" s="4"/>
      <c r="V67" s="4"/>
    </row>
    <row r="68" spans="3:38" x14ac:dyDescent="0.3">
      <c r="C68" s="3"/>
      <c r="D68" s="3"/>
      <c r="E68" s="3"/>
      <c r="F68" s="3"/>
      <c r="G68" s="3"/>
      <c r="H68" s="3"/>
      <c r="I68" s="3"/>
      <c r="J68" s="3"/>
      <c r="K68" s="3"/>
      <c r="L68" s="3"/>
      <c r="M68" s="3"/>
      <c r="N68" s="3"/>
      <c r="O68" s="3"/>
      <c r="P68" s="3"/>
    </row>
    <row r="69" spans="3:38" x14ac:dyDescent="0.3">
      <c r="C69" s="3"/>
      <c r="D69" s="3"/>
      <c r="E69" s="3"/>
      <c r="F69" s="3"/>
      <c r="G69" s="3"/>
      <c r="H69" s="3"/>
      <c r="I69" s="3"/>
      <c r="J69" s="3"/>
      <c r="K69" s="3"/>
      <c r="L69" s="3"/>
      <c r="M69" s="3"/>
      <c r="N69" s="3"/>
      <c r="O69" s="3"/>
      <c r="P69" s="3"/>
    </row>
    <row r="70" spans="3:38" x14ac:dyDescent="0.3">
      <c r="C70" s="3"/>
      <c r="D70" s="3"/>
      <c r="E70" s="3"/>
      <c r="F70" s="3"/>
      <c r="G70" s="3"/>
      <c r="H70" s="3"/>
      <c r="I70" s="3"/>
      <c r="J70" s="3"/>
      <c r="K70" s="3"/>
      <c r="L70" s="3"/>
      <c r="M70" s="3"/>
      <c r="N70" s="3"/>
      <c r="O70" s="3"/>
      <c r="P70" s="3"/>
    </row>
    <row r="71" spans="3:38" x14ac:dyDescent="0.3">
      <c r="C71" s="3"/>
      <c r="D71" s="3"/>
      <c r="E71" s="3"/>
      <c r="F71" s="3"/>
      <c r="G71" s="3"/>
      <c r="H71" s="3"/>
      <c r="I71" s="3"/>
      <c r="J71" s="3"/>
      <c r="K71" s="3"/>
      <c r="L71" s="3"/>
      <c r="M71" s="3"/>
      <c r="N71" s="3"/>
      <c r="O71" s="3"/>
      <c r="P71" s="3"/>
    </row>
    <row r="72" spans="3:38" x14ac:dyDescent="0.3">
      <c r="C72" s="3"/>
      <c r="D72" s="3"/>
      <c r="E72" s="3"/>
      <c r="F72" s="3"/>
      <c r="G72" s="3"/>
      <c r="H72" s="3"/>
      <c r="I72" s="3"/>
      <c r="J72" s="3"/>
      <c r="K72" s="3"/>
      <c r="L72" s="3"/>
      <c r="M72" s="3"/>
      <c r="N72" s="3"/>
      <c r="O72" s="3"/>
      <c r="P72" s="3"/>
    </row>
    <row r="73" spans="3:38" x14ac:dyDescent="0.3">
      <c r="C73" s="3"/>
      <c r="D73" s="3"/>
      <c r="E73" s="3"/>
      <c r="F73" s="3"/>
      <c r="G73" s="3"/>
      <c r="H73" s="3"/>
      <c r="I73" s="3"/>
      <c r="J73" s="3"/>
      <c r="K73" s="3"/>
      <c r="L73" s="3"/>
      <c r="M73" s="3"/>
      <c r="N73" s="3"/>
      <c r="O73" s="3"/>
      <c r="P73" s="3"/>
    </row>
    <row r="74" spans="3:38" x14ac:dyDescent="0.3">
      <c r="C74" s="3"/>
      <c r="D74" s="3"/>
      <c r="E74" s="3"/>
      <c r="F74" s="3"/>
      <c r="G74" s="3"/>
      <c r="H74" s="3"/>
      <c r="I74" s="3"/>
      <c r="J74" s="3"/>
      <c r="K74" s="3"/>
      <c r="L74" s="3"/>
      <c r="M74" s="3"/>
      <c r="N74" s="3"/>
      <c r="O74" s="3"/>
      <c r="P74" s="3"/>
    </row>
    <row r="75" spans="3:38" x14ac:dyDescent="0.3">
      <c r="C75" s="52"/>
      <c r="D75" s="3"/>
      <c r="E75" s="3"/>
      <c r="F75" s="3"/>
      <c r="G75" s="3"/>
      <c r="H75" s="3"/>
      <c r="I75" s="3"/>
      <c r="J75" s="3"/>
      <c r="K75" s="3"/>
      <c r="L75" s="3"/>
      <c r="M75" s="3"/>
      <c r="N75" s="3"/>
      <c r="O75" s="3"/>
      <c r="P75" s="3"/>
    </row>
    <row r="76" spans="3:38" x14ac:dyDescent="0.3">
      <c r="C76" s="3"/>
      <c r="D76" s="3"/>
      <c r="E76" s="3"/>
      <c r="F76" s="3"/>
      <c r="G76" s="3"/>
      <c r="H76" s="3"/>
      <c r="I76" s="3"/>
      <c r="J76" s="3"/>
      <c r="K76" s="3"/>
      <c r="L76" s="3"/>
      <c r="M76" s="3"/>
      <c r="N76" s="3"/>
      <c r="O76" s="3"/>
      <c r="P76" s="3"/>
    </row>
    <row r="77" spans="3:38" x14ac:dyDescent="0.3">
      <c r="C77" s="3"/>
      <c r="D77" s="3"/>
      <c r="E77" s="3"/>
      <c r="F77" s="3"/>
      <c r="G77" s="3"/>
      <c r="H77" s="3"/>
      <c r="I77" s="3"/>
      <c r="J77" s="3"/>
      <c r="K77" s="3"/>
      <c r="L77" s="3"/>
      <c r="M77" s="3"/>
      <c r="N77" s="3"/>
      <c r="O77" s="3"/>
      <c r="P77" s="3"/>
    </row>
    <row r="78" spans="3:38" x14ac:dyDescent="0.3">
      <c r="C78" s="3"/>
      <c r="D78" s="3"/>
      <c r="E78" s="3"/>
      <c r="F78" s="3"/>
      <c r="G78" s="3"/>
      <c r="H78" s="3"/>
      <c r="I78" s="3"/>
      <c r="J78" s="3"/>
      <c r="K78" s="3"/>
      <c r="L78" s="3"/>
      <c r="M78" s="3"/>
      <c r="N78" s="3"/>
      <c r="O78" s="3"/>
      <c r="P78" s="3"/>
    </row>
    <row r="79" spans="3:38" x14ac:dyDescent="0.3">
      <c r="C79" s="3"/>
      <c r="D79" s="3"/>
      <c r="E79" s="3"/>
      <c r="F79" s="3"/>
      <c r="G79" s="3"/>
      <c r="H79" s="3"/>
      <c r="I79" s="3"/>
      <c r="J79" s="3"/>
      <c r="K79" s="3"/>
      <c r="L79" s="3"/>
      <c r="M79" s="3"/>
      <c r="N79" s="3"/>
      <c r="O79" s="3"/>
      <c r="P79" s="3"/>
    </row>
    <row r="80" spans="3:38" x14ac:dyDescent="0.3">
      <c r="C80" s="3"/>
      <c r="D80" s="3"/>
      <c r="E80" s="3"/>
      <c r="F80" s="3"/>
      <c r="G80" s="3"/>
      <c r="H80" s="3"/>
      <c r="I80" s="3"/>
      <c r="J80" s="3"/>
      <c r="K80" s="3"/>
      <c r="L80" s="3"/>
      <c r="M80" s="3"/>
      <c r="N80" s="3"/>
      <c r="O80" s="3"/>
      <c r="P80" s="3"/>
    </row>
    <row r="81" spans="3:16" x14ac:dyDescent="0.3">
      <c r="C81" s="4"/>
      <c r="D81" s="4"/>
      <c r="E81" s="3"/>
      <c r="F81" s="3"/>
      <c r="G81" s="3"/>
      <c r="H81" s="3"/>
      <c r="I81" s="3"/>
      <c r="J81" s="3"/>
      <c r="K81" s="3"/>
      <c r="L81" s="3"/>
      <c r="M81" s="3"/>
      <c r="N81" s="3"/>
      <c r="O81" s="3"/>
      <c r="P81" s="3"/>
    </row>
    <row r="82" spans="3:16" x14ac:dyDescent="0.3">
      <c r="E82" s="3"/>
      <c r="F82" s="3"/>
    </row>
    <row r="83" spans="3:16" x14ac:dyDescent="0.3">
      <c r="E83" s="3"/>
      <c r="F83" s="3"/>
    </row>
    <row r="84" spans="3:16" x14ac:dyDescent="0.3">
      <c r="E84" s="3"/>
      <c r="F84" s="3"/>
    </row>
  </sheetData>
  <phoneticPr fontId="14" type="noConversion"/>
  <pageMargins left="0.511811024" right="0.511811024" top="0.78740157499999996" bottom="0.78740157499999996" header="0.31496062000000002" footer="0.31496062000000002"/>
  <pageSetup paperSize="9" orientation="portrait" r:id="rId1"/>
  <ignoredErrors>
    <ignoredError sqref="B6:B9 B17 B10 B11 B12 B13 B14 B15 B16 B24 B18 B19 B20 B21 B22 B23 B29:B32 B25 B26 B27 B28 B44 B33 B34 B35 B36 B37 B38 B39 B40 B42 B43 B57 B45 B46 B47 B48 B49 B50 B51 B52 B53 B55 B56 B59 B58 C6:M9 C17:M17 C24:M24 C29:M30 C44:M44 C57:M57 C59:M59 C32:M32" formula="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sheetPr>
  <dimension ref="B1:AS102"/>
  <sheetViews>
    <sheetView showGridLines="0" zoomScale="85" zoomScaleNormal="85" workbookViewId="0">
      <pane xSplit="2" ySplit="5" topLeftCell="G6" activePane="bottomRight" state="frozen"/>
      <selection pane="topRight" activeCell="C1" sqref="C1"/>
      <selection pane="bottomLeft" activeCell="A6" sqref="A6"/>
      <selection pane="bottomRight" activeCell="AS1" sqref="AS1"/>
    </sheetView>
  </sheetViews>
  <sheetFormatPr defaultRowHeight="16.5" outlineLevelRow="1" outlineLevelCol="1" x14ac:dyDescent="0.3"/>
  <cols>
    <col min="1" max="1" width="1.625" customWidth="1"/>
    <col min="2" max="2" width="53.625" customWidth="1"/>
    <col min="3" max="6" width="12.625" hidden="1" customWidth="1" outlineLevel="1"/>
    <col min="7" max="7" width="12.625" customWidth="1" collapsed="1"/>
    <col min="8" max="11" width="12.625" hidden="1" customWidth="1" outlineLevel="1"/>
    <col min="12" max="12" width="12.625" customWidth="1" collapsed="1"/>
    <col min="13" max="16" width="12.625" hidden="1" customWidth="1" outlineLevel="1"/>
    <col min="17" max="17" width="12.625" customWidth="1" collapsed="1"/>
    <col min="18" max="21" width="12.625" hidden="1" customWidth="1" outlineLevel="1"/>
    <col min="22" max="22" width="12.625" customWidth="1" collapsed="1"/>
    <col min="23" max="26" width="12.625" hidden="1" customWidth="1" outlineLevel="1"/>
    <col min="27" max="27" width="12.625" customWidth="1" collapsed="1"/>
    <col min="28" max="31" width="12.625" hidden="1" customWidth="1" outlineLevel="1"/>
    <col min="32" max="32" width="12.625" customWidth="1" collapsed="1"/>
    <col min="33" max="36" width="12.625" hidden="1" customWidth="1" outlineLevel="1"/>
    <col min="37" max="37" width="12.625" customWidth="1" collapsed="1"/>
    <col min="38" max="40" width="12.625" customWidth="1" outlineLevel="1"/>
    <col min="41" max="41" width="11.25" customWidth="1" outlineLevel="1"/>
    <col min="42" max="42" width="12.125" bestFit="1" customWidth="1"/>
    <col min="43" max="43" width="9.875" bestFit="1" customWidth="1"/>
  </cols>
  <sheetData>
    <row r="1" spans="2:45" ht="72.95" customHeight="1" x14ac:dyDescent="0.3">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c r="AE1" s="79"/>
      <c r="AF1" s="79"/>
      <c r="AG1" s="79"/>
      <c r="AH1" s="79"/>
      <c r="AI1" s="79"/>
      <c r="AJ1" s="79"/>
      <c r="AK1" s="79"/>
      <c r="AL1" s="79"/>
      <c r="AM1" s="79"/>
      <c r="AN1" s="79"/>
      <c r="AO1" s="79"/>
      <c r="AP1" s="79"/>
      <c r="AQ1" s="79"/>
      <c r="AR1" s="79"/>
      <c r="AS1" s="79"/>
    </row>
    <row r="2" spans="2:45" ht="6.95" customHeight="1" x14ac:dyDescent="0.3"/>
    <row r="3" spans="2:45" ht="39" customHeight="1" x14ac:dyDescent="0.3"/>
    <row r="4" spans="2:45" ht="6.95" customHeight="1" x14ac:dyDescent="0.3"/>
    <row r="5" spans="2:45" s="39" customFormat="1" ht="39" customHeight="1" x14ac:dyDescent="0.3">
      <c r="B5" s="40" t="s">
        <v>149</v>
      </c>
      <c r="C5" s="21" t="s">
        <v>102</v>
      </c>
      <c r="D5" s="21" t="s">
        <v>103</v>
      </c>
      <c r="E5" s="21" t="s">
        <v>104</v>
      </c>
      <c r="F5" s="21" t="s">
        <v>105</v>
      </c>
      <c r="G5" s="31">
        <v>2017</v>
      </c>
      <c r="H5" s="21" t="s">
        <v>106</v>
      </c>
      <c r="I5" s="21" t="s">
        <v>107</v>
      </c>
      <c r="J5" s="21" t="s">
        <v>108</v>
      </c>
      <c r="K5" s="21" t="s">
        <v>109</v>
      </c>
      <c r="L5" s="31">
        <v>2018</v>
      </c>
      <c r="M5" s="21" t="s">
        <v>110</v>
      </c>
      <c r="N5" s="21" t="s">
        <v>111</v>
      </c>
      <c r="O5" s="21" t="s">
        <v>112</v>
      </c>
      <c r="P5" s="21" t="s">
        <v>113</v>
      </c>
      <c r="Q5" s="31">
        <v>2019</v>
      </c>
      <c r="R5" s="21" t="s">
        <v>119</v>
      </c>
      <c r="S5" s="21" t="s">
        <v>138</v>
      </c>
      <c r="T5" s="21" t="s">
        <v>141</v>
      </c>
      <c r="U5" s="21" t="s">
        <v>143</v>
      </c>
      <c r="V5" s="31">
        <v>2020</v>
      </c>
      <c r="W5" s="21" t="s">
        <v>294</v>
      </c>
      <c r="X5" s="21" t="s">
        <v>296</v>
      </c>
      <c r="Y5" s="21" t="s">
        <v>298</v>
      </c>
      <c r="Z5" s="21" t="s">
        <v>301</v>
      </c>
      <c r="AA5" s="31" t="s">
        <v>300</v>
      </c>
      <c r="AB5" s="21" t="s">
        <v>304</v>
      </c>
      <c r="AC5" s="21" t="s">
        <v>307</v>
      </c>
      <c r="AD5" s="21" t="s">
        <v>309</v>
      </c>
      <c r="AE5" s="21" t="s">
        <v>311</v>
      </c>
      <c r="AF5" s="31" t="s">
        <v>312</v>
      </c>
      <c r="AG5" s="21" t="s">
        <v>315</v>
      </c>
      <c r="AH5" s="21" t="s">
        <v>316</v>
      </c>
      <c r="AI5" s="21" t="s">
        <v>317</v>
      </c>
      <c r="AJ5" s="21" t="s">
        <v>318</v>
      </c>
      <c r="AK5" s="31" t="s">
        <v>314</v>
      </c>
      <c r="AL5" s="21" t="s">
        <v>325</v>
      </c>
      <c r="AM5" s="21" t="s">
        <v>327</v>
      </c>
      <c r="AN5" s="21" t="s">
        <v>329</v>
      </c>
      <c r="AO5" s="21" t="s">
        <v>331</v>
      </c>
      <c r="AP5" s="31" t="s">
        <v>332</v>
      </c>
      <c r="AQ5" s="21" t="s">
        <v>333</v>
      </c>
      <c r="AR5" s="21" t="s">
        <v>339</v>
      </c>
      <c r="AS5" s="21" t="s">
        <v>341</v>
      </c>
    </row>
    <row r="6" spans="2:45" x14ac:dyDescent="0.3">
      <c r="G6" s="44"/>
      <c r="L6" s="44"/>
      <c r="Q6" s="44"/>
      <c r="V6" s="44"/>
      <c r="AA6" s="44"/>
      <c r="AF6" s="44"/>
      <c r="AK6" s="44"/>
      <c r="AP6" s="44"/>
    </row>
    <row r="7" spans="2:45" x14ac:dyDescent="0.3">
      <c r="B7" s="15" t="s">
        <v>48</v>
      </c>
      <c r="C7" s="16">
        <f>SUM(C8:C14)</f>
        <v>184798</v>
      </c>
      <c r="D7" s="16">
        <f t="shared" ref="D7:R7" si="0">SUM(D8:D14)</f>
        <v>198534</v>
      </c>
      <c r="E7" s="16">
        <f t="shared" si="0"/>
        <v>147704</v>
      </c>
      <c r="F7" s="16">
        <f t="shared" si="0"/>
        <v>166553</v>
      </c>
      <c r="G7" s="41">
        <f t="shared" si="0"/>
        <v>697589</v>
      </c>
      <c r="H7" s="16">
        <f t="shared" si="0"/>
        <v>159764</v>
      </c>
      <c r="I7" s="16">
        <f t="shared" si="0"/>
        <v>190246</v>
      </c>
      <c r="J7" s="16">
        <f t="shared" si="0"/>
        <v>28560</v>
      </c>
      <c r="K7" s="16">
        <f t="shared" si="0"/>
        <v>58836</v>
      </c>
      <c r="L7" s="41">
        <f>SUM(L8:L14)</f>
        <v>437406</v>
      </c>
      <c r="M7" s="16">
        <f t="shared" si="0"/>
        <v>193182</v>
      </c>
      <c r="N7" s="16">
        <f t="shared" si="0"/>
        <v>134549</v>
      </c>
      <c r="O7" s="16">
        <f t="shared" si="0"/>
        <v>62637</v>
      </c>
      <c r="P7" s="16">
        <f t="shared" si="0"/>
        <v>115749</v>
      </c>
      <c r="Q7" s="41">
        <f>SUM(Q8:Q14)</f>
        <v>506117</v>
      </c>
      <c r="R7" s="16">
        <f t="shared" si="0"/>
        <v>85487</v>
      </c>
      <c r="S7" s="16">
        <f t="shared" ref="S7:AS7" si="1">SUM(S8:S14)</f>
        <v>105943</v>
      </c>
      <c r="T7" s="16">
        <f t="shared" si="1"/>
        <v>216988</v>
      </c>
      <c r="U7" s="16">
        <f t="shared" si="1"/>
        <v>204383</v>
      </c>
      <c r="V7" s="41">
        <f t="shared" si="1"/>
        <v>612801</v>
      </c>
      <c r="W7" s="16">
        <f t="shared" si="1"/>
        <v>176701</v>
      </c>
      <c r="X7" s="16">
        <f t="shared" si="1"/>
        <v>177207</v>
      </c>
      <c r="Y7" s="16">
        <f t="shared" si="1"/>
        <v>180094</v>
      </c>
      <c r="Z7" s="16">
        <f t="shared" si="1"/>
        <v>163662</v>
      </c>
      <c r="AA7" s="41">
        <f t="shared" si="1"/>
        <v>697664</v>
      </c>
      <c r="AB7" s="16">
        <f t="shared" si="1"/>
        <v>191196</v>
      </c>
      <c r="AC7" s="16">
        <f t="shared" si="1"/>
        <v>233035.49567902202</v>
      </c>
      <c r="AD7" s="16">
        <f t="shared" si="1"/>
        <v>237761</v>
      </c>
      <c r="AE7" s="16">
        <f t="shared" si="1"/>
        <v>223793</v>
      </c>
      <c r="AF7" s="41">
        <f t="shared" si="1"/>
        <v>885785.49567902193</v>
      </c>
      <c r="AG7" s="16">
        <f t="shared" si="1"/>
        <v>287103</v>
      </c>
      <c r="AH7" s="16">
        <f t="shared" si="1"/>
        <v>339771</v>
      </c>
      <c r="AI7" s="16">
        <f t="shared" si="1"/>
        <v>325632</v>
      </c>
      <c r="AJ7" s="16">
        <f t="shared" si="1"/>
        <v>307260</v>
      </c>
      <c r="AK7" s="41">
        <f t="shared" si="1"/>
        <v>1259766</v>
      </c>
      <c r="AL7" s="16">
        <f t="shared" si="1"/>
        <v>342534</v>
      </c>
      <c r="AM7" s="16">
        <f t="shared" si="1"/>
        <v>443615</v>
      </c>
      <c r="AN7" s="16">
        <f t="shared" si="1"/>
        <v>562825</v>
      </c>
      <c r="AO7" s="16">
        <f t="shared" si="1"/>
        <v>424702</v>
      </c>
      <c r="AP7" s="41">
        <f t="shared" si="1"/>
        <v>1773676</v>
      </c>
      <c r="AQ7" s="16">
        <f t="shared" si="1"/>
        <v>484214</v>
      </c>
      <c r="AR7" s="16">
        <f t="shared" si="1"/>
        <v>737521</v>
      </c>
      <c r="AS7" s="16">
        <f t="shared" si="1"/>
        <v>593785</v>
      </c>
    </row>
    <row r="8" spans="2:45" outlineLevel="1" x14ac:dyDescent="0.3">
      <c r="B8" t="s">
        <v>49</v>
      </c>
      <c r="C8" s="6">
        <v>158019</v>
      </c>
      <c r="D8" s="6">
        <v>175602</v>
      </c>
      <c r="E8" s="6">
        <v>123427</v>
      </c>
      <c r="F8" s="6">
        <v>137645</v>
      </c>
      <c r="G8" s="42">
        <f t="shared" ref="G8:G14" si="2">SUM(C8:F8)</f>
        <v>594693</v>
      </c>
      <c r="H8" s="6">
        <v>138506</v>
      </c>
      <c r="I8" s="6">
        <v>81789</v>
      </c>
      <c r="J8" s="6">
        <v>71463</v>
      </c>
      <c r="K8" s="6">
        <v>74585</v>
      </c>
      <c r="L8" s="42">
        <f t="shared" ref="L8:L14" si="3">SUM(H8:K8)</f>
        <v>366343</v>
      </c>
      <c r="M8" s="6">
        <v>69407</v>
      </c>
      <c r="N8" s="6">
        <v>92676</v>
      </c>
      <c r="O8" s="6">
        <v>75599</v>
      </c>
      <c r="P8" s="6">
        <v>66050</v>
      </c>
      <c r="Q8" s="42">
        <f t="shared" ref="Q8:Q14" si="4">SUM(M8:P8)</f>
        <v>303732</v>
      </c>
      <c r="R8" s="6">
        <v>53734</v>
      </c>
      <c r="S8" s="6">
        <v>87811</v>
      </c>
      <c r="T8" s="6">
        <v>158673</v>
      </c>
      <c r="U8" s="6">
        <v>137861</v>
      </c>
      <c r="V8" s="42">
        <f t="shared" ref="V8:V14" si="5">SUM(R8:U8)</f>
        <v>438079</v>
      </c>
      <c r="W8" s="6">
        <v>119037</v>
      </c>
      <c r="X8" s="6">
        <v>128514</v>
      </c>
      <c r="Y8" s="6">
        <v>121447</v>
      </c>
      <c r="Z8" s="6">
        <v>92774</v>
      </c>
      <c r="AA8" s="42">
        <f>SUM(W8:Z8)</f>
        <v>461772</v>
      </c>
      <c r="AB8" s="6">
        <v>114993</v>
      </c>
      <c r="AC8" s="6">
        <v>146654.77479902201</v>
      </c>
      <c r="AD8" s="6">
        <v>140004</v>
      </c>
      <c r="AE8" s="6">
        <v>177885</v>
      </c>
      <c r="AF8" s="42">
        <f>SUM(AB8:AE8)</f>
        <v>579536.77479902201</v>
      </c>
      <c r="AG8" s="6">
        <v>168523</v>
      </c>
      <c r="AH8" s="6">
        <v>205400</v>
      </c>
      <c r="AI8" s="6">
        <v>206828</v>
      </c>
      <c r="AJ8" s="6">
        <v>195152</v>
      </c>
      <c r="AK8" s="42">
        <f>SUM(AG8:AJ8)</f>
        <v>775903</v>
      </c>
      <c r="AL8" s="6">
        <v>232892</v>
      </c>
      <c r="AM8" s="6">
        <v>255071</v>
      </c>
      <c r="AN8" s="6">
        <v>258617</v>
      </c>
      <c r="AO8" s="6">
        <v>284645</v>
      </c>
      <c r="AP8" s="42">
        <f>SUM(AL8:AO8)</f>
        <v>1031225</v>
      </c>
      <c r="AQ8" s="6">
        <v>320225</v>
      </c>
      <c r="AR8" s="6">
        <v>289461</v>
      </c>
      <c r="AS8" s="6">
        <v>264265</v>
      </c>
    </row>
    <row r="9" spans="2:45" outlineLevel="1" x14ac:dyDescent="0.3">
      <c r="B9" t="s">
        <v>44</v>
      </c>
      <c r="C9" s="6">
        <v>10473</v>
      </c>
      <c r="D9" s="6">
        <v>9170</v>
      </c>
      <c r="E9" s="6">
        <v>15568</v>
      </c>
      <c r="F9" s="6">
        <v>15617</v>
      </c>
      <c r="G9" s="42">
        <f t="shared" si="2"/>
        <v>50828</v>
      </c>
      <c r="H9" s="6">
        <v>9558</v>
      </c>
      <c r="I9" s="6">
        <v>99102</v>
      </c>
      <c r="J9" s="6">
        <v>-53807</v>
      </c>
      <c r="K9" s="6">
        <v>22498</v>
      </c>
      <c r="L9" s="42">
        <f t="shared" si="3"/>
        <v>77351</v>
      </c>
      <c r="M9" s="6">
        <v>17044</v>
      </c>
      <c r="N9" s="6">
        <v>14659</v>
      </c>
      <c r="O9" s="6">
        <v>40050</v>
      </c>
      <c r="P9" s="6">
        <v>40478</v>
      </c>
      <c r="Q9" s="42">
        <f t="shared" si="4"/>
        <v>112231</v>
      </c>
      <c r="R9" s="6">
        <v>15559</v>
      </c>
      <c r="S9" s="6">
        <v>11314</v>
      </c>
      <c r="T9" s="6">
        <v>17699</v>
      </c>
      <c r="U9" s="6">
        <v>12887</v>
      </c>
      <c r="V9" s="42">
        <f t="shared" si="5"/>
        <v>57459</v>
      </c>
      <c r="W9" s="6">
        <v>14053</v>
      </c>
      <c r="X9" s="6">
        <v>12409</v>
      </c>
      <c r="Y9" s="6">
        <v>19507</v>
      </c>
      <c r="Z9" s="6">
        <v>19011</v>
      </c>
      <c r="AA9" s="42">
        <f t="shared" ref="AA9:AA14" si="6">SUM(W9:Z9)</f>
        <v>64980</v>
      </c>
      <c r="AB9" s="6">
        <v>16200</v>
      </c>
      <c r="AC9" s="6">
        <v>36565.268599999996</v>
      </c>
      <c r="AD9" s="6">
        <v>22429</v>
      </c>
      <c r="AE9" s="6">
        <v>28054.999999999985</v>
      </c>
      <c r="AF9" s="42">
        <f t="shared" ref="AF9:AF14" si="7">SUM(AB9:AE9)</f>
        <v>103249.26859999998</v>
      </c>
      <c r="AG9" s="6">
        <v>33303</v>
      </c>
      <c r="AH9" s="6">
        <v>41297</v>
      </c>
      <c r="AI9" s="6">
        <v>35771.63493</v>
      </c>
      <c r="AJ9" s="6">
        <v>43932.182159999997</v>
      </c>
      <c r="AK9" s="42">
        <f t="shared" ref="AK9:AK14" si="8">SUM(AG9:AJ9)</f>
        <v>154303.81709</v>
      </c>
      <c r="AL9" s="6">
        <v>41450.998640000005</v>
      </c>
      <c r="AM9" s="6">
        <v>126644.04389999999</v>
      </c>
      <c r="AN9" s="6">
        <v>32274.824320000014</v>
      </c>
      <c r="AO9" s="6">
        <v>48839.593439999968</v>
      </c>
      <c r="AP9" s="42">
        <f t="shared" ref="AP9:AP14" si="9">SUM(AL9:AO9)</f>
        <v>249209.46029999998</v>
      </c>
      <c r="AQ9" s="6">
        <v>47770.656920000023</v>
      </c>
      <c r="AR9" s="6">
        <v>49490.748720000047</v>
      </c>
      <c r="AS9" s="6">
        <v>45251.178339999926</v>
      </c>
    </row>
    <row r="10" spans="2:45" outlineLevel="1" x14ac:dyDescent="0.3">
      <c r="B10" t="s">
        <v>45</v>
      </c>
      <c r="C10" s="6">
        <v>7661</v>
      </c>
      <c r="D10" s="6">
        <v>8000</v>
      </c>
      <c r="E10" s="6">
        <v>6984</v>
      </c>
      <c r="F10" s="6">
        <v>6246</v>
      </c>
      <c r="G10" s="42">
        <f t="shared" si="2"/>
        <v>28891</v>
      </c>
      <c r="H10" s="6">
        <v>6008</v>
      </c>
      <c r="I10" s="6">
        <v>7725</v>
      </c>
      <c r="J10" s="6">
        <v>6110</v>
      </c>
      <c r="K10" s="6">
        <v>6302</v>
      </c>
      <c r="L10" s="42">
        <f t="shared" si="3"/>
        <v>26145</v>
      </c>
      <c r="M10" s="6">
        <v>4664</v>
      </c>
      <c r="N10" s="6">
        <v>4589</v>
      </c>
      <c r="O10" s="6">
        <v>3409</v>
      </c>
      <c r="P10" s="6">
        <v>9680</v>
      </c>
      <c r="Q10" s="42">
        <f t="shared" si="4"/>
        <v>22342</v>
      </c>
      <c r="R10" s="6">
        <v>6638</v>
      </c>
      <c r="S10" s="6">
        <v>6594</v>
      </c>
      <c r="T10" s="6">
        <v>5183</v>
      </c>
      <c r="U10" s="6">
        <v>7870</v>
      </c>
      <c r="V10" s="42">
        <f t="shared" si="5"/>
        <v>26285</v>
      </c>
      <c r="W10" s="6">
        <v>10619</v>
      </c>
      <c r="X10" s="6">
        <v>10150</v>
      </c>
      <c r="Y10" s="6">
        <v>11064</v>
      </c>
      <c r="Z10" s="6">
        <v>11562</v>
      </c>
      <c r="AA10" s="42">
        <f t="shared" si="6"/>
        <v>43395</v>
      </c>
      <c r="AB10" s="6">
        <v>10526</v>
      </c>
      <c r="AC10" s="6">
        <v>10883</v>
      </c>
      <c r="AD10" s="6">
        <v>10322</v>
      </c>
      <c r="AE10" s="6">
        <v>11949</v>
      </c>
      <c r="AF10" s="42">
        <f t="shared" si="7"/>
        <v>43680</v>
      </c>
      <c r="AG10" s="6">
        <v>17133</v>
      </c>
      <c r="AH10" s="6">
        <v>16433</v>
      </c>
      <c r="AI10" s="6">
        <v>15179</v>
      </c>
      <c r="AJ10" s="6">
        <v>15099</v>
      </c>
      <c r="AK10" s="42">
        <f t="shared" si="8"/>
        <v>63844</v>
      </c>
      <c r="AL10" s="6">
        <v>10355</v>
      </c>
      <c r="AM10" s="6">
        <v>9856</v>
      </c>
      <c r="AN10" s="6">
        <v>12662</v>
      </c>
      <c r="AO10" s="6">
        <v>11501</v>
      </c>
      <c r="AP10" s="42">
        <f t="shared" si="9"/>
        <v>44374</v>
      </c>
      <c r="AQ10" s="6">
        <v>12880</v>
      </c>
      <c r="AR10" s="6">
        <v>12858</v>
      </c>
      <c r="AS10" s="6">
        <v>16091</v>
      </c>
    </row>
    <row r="11" spans="2:45" outlineLevel="1" x14ac:dyDescent="0.3">
      <c r="B11" t="s">
        <v>46</v>
      </c>
      <c r="C11" s="6">
        <v>655</v>
      </c>
      <c r="D11" s="6">
        <v>498</v>
      </c>
      <c r="E11" s="6">
        <v>1000</v>
      </c>
      <c r="F11" s="6">
        <v>2330</v>
      </c>
      <c r="G11" s="42">
        <f t="shared" si="2"/>
        <v>4483</v>
      </c>
      <c r="H11" s="6">
        <v>2251</v>
      </c>
      <c r="I11" s="6">
        <v>1630</v>
      </c>
      <c r="J11" s="6">
        <v>467</v>
      </c>
      <c r="K11" s="6">
        <v>2279</v>
      </c>
      <c r="L11" s="42">
        <f t="shared" si="3"/>
        <v>6627</v>
      </c>
      <c r="M11" s="6">
        <v>4129</v>
      </c>
      <c r="N11" s="6">
        <v>2743</v>
      </c>
      <c r="O11" s="6">
        <v>20262</v>
      </c>
      <c r="P11" s="6">
        <v>4030</v>
      </c>
      <c r="Q11" s="42">
        <f t="shared" si="4"/>
        <v>31164</v>
      </c>
      <c r="R11" s="6">
        <v>2162</v>
      </c>
      <c r="S11" s="6">
        <v>224</v>
      </c>
      <c r="T11" s="6">
        <v>9257</v>
      </c>
      <c r="U11" s="6">
        <v>13119</v>
      </c>
      <c r="V11" s="42">
        <f t="shared" si="5"/>
        <v>24762</v>
      </c>
      <c r="W11" s="6">
        <v>8464</v>
      </c>
      <c r="X11" s="6">
        <v>13143</v>
      </c>
      <c r="Y11" s="6">
        <v>11755</v>
      </c>
      <c r="Z11" s="6">
        <v>14776</v>
      </c>
      <c r="AA11" s="42">
        <f t="shared" si="6"/>
        <v>48138</v>
      </c>
      <c r="AB11" s="6">
        <v>18378</v>
      </c>
      <c r="AC11" s="6">
        <v>1844</v>
      </c>
      <c r="AD11" s="6">
        <v>12953</v>
      </c>
      <c r="AE11" s="6">
        <v>5904</v>
      </c>
      <c r="AF11" s="42">
        <f t="shared" si="7"/>
        <v>39079</v>
      </c>
      <c r="AG11" s="6">
        <v>8457</v>
      </c>
      <c r="AH11" s="6">
        <v>12419</v>
      </c>
      <c r="AI11" s="6">
        <v>18336</v>
      </c>
      <c r="AJ11" s="6">
        <v>22054</v>
      </c>
      <c r="AK11" s="42">
        <f t="shared" si="8"/>
        <v>61266</v>
      </c>
      <c r="AL11" s="6">
        <v>16491</v>
      </c>
      <c r="AM11" s="6">
        <v>13784</v>
      </c>
      <c r="AN11" s="6">
        <v>72745</v>
      </c>
      <c r="AO11" s="6">
        <v>15462</v>
      </c>
      <c r="AP11" s="42">
        <f t="shared" si="9"/>
        <v>118482</v>
      </c>
      <c r="AQ11" s="6">
        <v>15022</v>
      </c>
      <c r="AR11" s="6">
        <v>68575</v>
      </c>
      <c r="AS11" s="6">
        <v>76337</v>
      </c>
    </row>
    <row r="12" spans="2:45" outlineLevel="1" x14ac:dyDescent="0.3">
      <c r="B12" t="s">
        <v>47</v>
      </c>
      <c r="C12" s="6">
        <v>7990</v>
      </c>
      <c r="D12" s="6">
        <v>5264</v>
      </c>
      <c r="E12" s="6">
        <v>725</v>
      </c>
      <c r="F12" s="6">
        <v>4715</v>
      </c>
      <c r="G12" s="42">
        <f t="shared" si="2"/>
        <v>18694</v>
      </c>
      <c r="H12" s="6">
        <v>3441</v>
      </c>
      <c r="I12" s="6">
        <v>0</v>
      </c>
      <c r="J12" s="6">
        <v>4327</v>
      </c>
      <c r="K12" s="6">
        <v>0</v>
      </c>
      <c r="L12" s="42">
        <f t="shared" si="3"/>
        <v>7768</v>
      </c>
      <c r="M12" s="6">
        <v>98600</v>
      </c>
      <c r="N12" s="6">
        <v>19882</v>
      </c>
      <c r="O12" s="6">
        <v>29452</v>
      </c>
      <c r="P12" s="6">
        <v>0</v>
      </c>
      <c r="Q12" s="42">
        <f t="shared" si="4"/>
        <v>147934</v>
      </c>
      <c r="R12" s="6">
        <v>7394</v>
      </c>
      <c r="S12" s="6">
        <v>0</v>
      </c>
      <c r="T12" s="6">
        <v>26176</v>
      </c>
      <c r="U12" s="6">
        <v>32646</v>
      </c>
      <c r="V12" s="42">
        <f t="shared" si="5"/>
        <v>66216</v>
      </c>
      <c r="W12" s="6">
        <v>24528</v>
      </c>
      <c r="X12" s="6">
        <v>12991</v>
      </c>
      <c r="Y12" s="6">
        <v>16321</v>
      </c>
      <c r="Z12" s="6">
        <v>25539</v>
      </c>
      <c r="AA12" s="42">
        <f t="shared" si="6"/>
        <v>79379</v>
      </c>
      <c r="AB12" s="6">
        <v>31099</v>
      </c>
      <c r="AC12" s="6">
        <v>37088.452279999998</v>
      </c>
      <c r="AD12" s="6">
        <v>52053</v>
      </c>
      <c r="AE12" s="6">
        <v>0</v>
      </c>
      <c r="AF12" s="42">
        <f t="shared" si="7"/>
        <v>120240.45228</v>
      </c>
      <c r="AG12" s="6">
        <v>59687</v>
      </c>
      <c r="AH12" s="6">
        <v>64222</v>
      </c>
      <c r="AI12" s="6">
        <v>49517.36507</v>
      </c>
      <c r="AJ12" s="6">
        <v>31022.817840000003</v>
      </c>
      <c r="AK12" s="42">
        <f t="shared" si="8"/>
        <v>204449.18291</v>
      </c>
      <c r="AL12" s="6">
        <v>41345.001360000002</v>
      </c>
      <c r="AM12" s="6">
        <v>38259.956100000003</v>
      </c>
      <c r="AN12" s="6">
        <v>186526.17567999999</v>
      </c>
      <c r="AO12" s="6">
        <v>64254.406560000032</v>
      </c>
      <c r="AP12" s="42">
        <f t="shared" si="9"/>
        <v>330385.53970000002</v>
      </c>
      <c r="AQ12" s="6">
        <v>88316.343079999977</v>
      </c>
      <c r="AR12" s="6">
        <v>317136.25127999997</v>
      </c>
      <c r="AS12" s="6">
        <v>191840.82166000007</v>
      </c>
    </row>
    <row r="13" spans="2:45" outlineLevel="1" x14ac:dyDescent="0.3">
      <c r="B13" t="s">
        <v>120</v>
      </c>
      <c r="C13" s="6">
        <v>0</v>
      </c>
      <c r="D13" s="6">
        <v>0</v>
      </c>
      <c r="E13" s="6">
        <v>0</v>
      </c>
      <c r="F13" s="6">
        <v>0</v>
      </c>
      <c r="G13" s="42">
        <f t="shared" si="2"/>
        <v>0</v>
      </c>
      <c r="H13" s="6">
        <v>0</v>
      </c>
      <c r="I13" s="6">
        <v>0</v>
      </c>
      <c r="J13" s="6">
        <v>0</v>
      </c>
      <c r="K13" s="6">
        <v>-46588</v>
      </c>
      <c r="L13" s="42">
        <f t="shared" si="3"/>
        <v>-46588</v>
      </c>
      <c r="M13" s="6">
        <v>-662</v>
      </c>
      <c r="N13" s="6">
        <v>0</v>
      </c>
      <c r="O13" s="6">
        <v>-102282</v>
      </c>
      <c r="P13" s="6">
        <v>-6382</v>
      </c>
      <c r="Q13" s="42">
        <f t="shared" si="4"/>
        <v>-109326</v>
      </c>
      <c r="R13" s="6">
        <v>0</v>
      </c>
      <c r="S13" s="6">
        <v>0</v>
      </c>
      <c r="T13" s="6">
        <v>0</v>
      </c>
      <c r="U13" s="6">
        <v>0</v>
      </c>
      <c r="V13" s="42">
        <f t="shared" si="5"/>
        <v>0</v>
      </c>
      <c r="W13" s="6">
        <v>0</v>
      </c>
      <c r="X13" s="6">
        <v>0</v>
      </c>
      <c r="Y13" s="6">
        <v>0</v>
      </c>
      <c r="Z13" s="6">
        <v>0</v>
      </c>
      <c r="AA13" s="42">
        <f t="shared" si="6"/>
        <v>0</v>
      </c>
      <c r="AB13" s="6">
        <v>0</v>
      </c>
      <c r="AC13" s="6">
        <v>0</v>
      </c>
      <c r="AD13" s="6">
        <v>0</v>
      </c>
      <c r="AE13" s="6">
        <v>0</v>
      </c>
      <c r="AF13" s="42">
        <f t="shared" si="7"/>
        <v>0</v>
      </c>
      <c r="AG13" s="6">
        <v>0</v>
      </c>
      <c r="AH13" s="6">
        <v>0</v>
      </c>
      <c r="AI13" s="6">
        <v>0</v>
      </c>
      <c r="AJ13" s="6">
        <v>0</v>
      </c>
      <c r="AK13" s="42">
        <f t="shared" si="8"/>
        <v>0</v>
      </c>
      <c r="AL13" s="6">
        <v>0</v>
      </c>
      <c r="AM13" s="6">
        <v>0</v>
      </c>
      <c r="AN13" s="6">
        <v>0</v>
      </c>
      <c r="AO13" s="6">
        <v>0</v>
      </c>
      <c r="AP13" s="42">
        <f t="shared" si="9"/>
        <v>0</v>
      </c>
      <c r="AQ13" s="6">
        <v>0</v>
      </c>
      <c r="AR13" s="6">
        <v>0</v>
      </c>
      <c r="AS13" s="6">
        <v>0</v>
      </c>
    </row>
    <row r="14" spans="2:45" outlineLevel="1" x14ac:dyDescent="0.3">
      <c r="B14" t="s">
        <v>121</v>
      </c>
      <c r="C14" s="6">
        <v>0</v>
      </c>
      <c r="D14" s="6">
        <v>0</v>
      </c>
      <c r="E14" s="6">
        <v>0</v>
      </c>
      <c r="F14" s="6">
        <v>0</v>
      </c>
      <c r="G14" s="42">
        <f t="shared" si="2"/>
        <v>0</v>
      </c>
      <c r="H14" s="6">
        <v>0</v>
      </c>
      <c r="I14" s="6">
        <v>0</v>
      </c>
      <c r="J14" s="6">
        <v>0</v>
      </c>
      <c r="K14" s="6">
        <v>-240</v>
      </c>
      <c r="L14" s="42">
        <f t="shared" si="3"/>
        <v>-240</v>
      </c>
      <c r="M14" s="6">
        <v>0</v>
      </c>
      <c r="N14" s="6">
        <v>0</v>
      </c>
      <c r="O14" s="6">
        <v>-3853</v>
      </c>
      <c r="P14" s="6">
        <v>1893</v>
      </c>
      <c r="Q14" s="42">
        <f t="shared" si="4"/>
        <v>-1960</v>
      </c>
      <c r="R14" s="6">
        <v>0</v>
      </c>
      <c r="S14" s="6">
        <v>0</v>
      </c>
      <c r="T14" s="6">
        <v>0</v>
      </c>
      <c r="U14" s="6">
        <v>0</v>
      </c>
      <c r="V14" s="42">
        <f t="shared" si="5"/>
        <v>0</v>
      </c>
      <c r="W14" s="6">
        <v>0</v>
      </c>
      <c r="X14" s="6">
        <v>0</v>
      </c>
      <c r="Y14" s="6">
        <v>0</v>
      </c>
      <c r="Z14" s="6">
        <v>0</v>
      </c>
      <c r="AA14" s="42">
        <f t="shared" si="6"/>
        <v>0</v>
      </c>
      <c r="AB14" s="6">
        <v>0</v>
      </c>
      <c r="AC14" s="6">
        <v>0</v>
      </c>
      <c r="AD14" s="6">
        <v>0</v>
      </c>
      <c r="AE14" s="6">
        <v>0</v>
      </c>
      <c r="AF14" s="42">
        <f t="shared" si="7"/>
        <v>0</v>
      </c>
      <c r="AG14" s="6">
        <v>0</v>
      </c>
      <c r="AH14" s="6">
        <v>0</v>
      </c>
      <c r="AI14" s="6">
        <v>0</v>
      </c>
      <c r="AJ14" s="6">
        <v>0</v>
      </c>
      <c r="AK14" s="42">
        <f t="shared" si="8"/>
        <v>0</v>
      </c>
      <c r="AL14" s="6">
        <v>0</v>
      </c>
      <c r="AM14" s="6">
        <v>0</v>
      </c>
      <c r="AN14" s="6">
        <v>0</v>
      </c>
      <c r="AO14" s="6">
        <v>0</v>
      </c>
      <c r="AP14" s="42">
        <f t="shared" si="9"/>
        <v>0</v>
      </c>
      <c r="AQ14" s="6">
        <v>0</v>
      </c>
      <c r="AR14" s="6">
        <v>0</v>
      </c>
      <c r="AS14" s="6">
        <v>0</v>
      </c>
    </row>
    <row r="15" spans="2:45" x14ac:dyDescent="0.3">
      <c r="C15" s="6"/>
      <c r="D15" s="6"/>
      <c r="E15" s="6"/>
      <c r="F15" s="6"/>
      <c r="G15" s="42"/>
      <c r="H15" s="6"/>
      <c r="I15" s="6"/>
      <c r="J15" s="6"/>
      <c r="K15" s="6"/>
      <c r="L15" s="42"/>
      <c r="M15" s="6"/>
      <c r="N15" s="6"/>
      <c r="O15" s="6"/>
      <c r="P15" s="6"/>
      <c r="Q15" s="42"/>
      <c r="R15" s="6"/>
      <c r="S15" s="6"/>
      <c r="T15" s="6"/>
      <c r="U15" s="6"/>
      <c r="V15" s="42"/>
      <c r="W15" s="6"/>
      <c r="X15" s="6"/>
      <c r="Y15" s="6"/>
      <c r="Z15" s="6"/>
      <c r="AA15" s="42"/>
      <c r="AB15" s="6"/>
      <c r="AC15" s="6"/>
      <c r="AD15" s="6"/>
      <c r="AE15" s="6"/>
      <c r="AF15" s="42"/>
      <c r="AG15" s="6"/>
      <c r="AH15" s="6"/>
      <c r="AI15" s="6"/>
      <c r="AJ15" s="6"/>
      <c r="AK15" s="42"/>
      <c r="AL15" s="6"/>
      <c r="AM15" s="6"/>
      <c r="AN15" s="6"/>
      <c r="AO15" s="6"/>
      <c r="AP15" s="42"/>
      <c r="AQ15" s="6"/>
      <c r="AR15" s="6"/>
      <c r="AS15" s="6"/>
    </row>
    <row r="16" spans="2:45" x14ac:dyDescent="0.3">
      <c r="B16" s="2" t="s">
        <v>56</v>
      </c>
      <c r="C16" s="7">
        <f t="shared" ref="C16:R16" si="10">SUM(C17:C20)</f>
        <v>-21401</v>
      </c>
      <c r="D16" s="7">
        <f t="shared" si="10"/>
        <v>-25322</v>
      </c>
      <c r="E16" s="7">
        <f t="shared" si="10"/>
        <v>-18488</v>
      </c>
      <c r="F16" s="7">
        <f t="shared" si="10"/>
        <v>-22768</v>
      </c>
      <c r="G16" s="42">
        <f t="shared" si="10"/>
        <v>-87979</v>
      </c>
      <c r="H16" s="7">
        <f t="shared" si="10"/>
        <v>-17069</v>
      </c>
      <c r="I16" s="7">
        <f t="shared" si="10"/>
        <v>-23262</v>
      </c>
      <c r="J16" s="7">
        <f t="shared" si="10"/>
        <v>-22241</v>
      </c>
      <c r="K16" s="7">
        <f t="shared" si="10"/>
        <v>-14874</v>
      </c>
      <c r="L16" s="42">
        <f>SUM(L17:L20)</f>
        <v>-77446</v>
      </c>
      <c r="M16" s="7">
        <f t="shared" si="10"/>
        <v>-25515</v>
      </c>
      <c r="N16" s="7">
        <f t="shared" si="10"/>
        <v>-35976</v>
      </c>
      <c r="O16" s="7">
        <f t="shared" si="10"/>
        <v>-17779</v>
      </c>
      <c r="P16" s="7">
        <f t="shared" si="10"/>
        <v>-19081</v>
      </c>
      <c r="Q16" s="42">
        <f>SUM(Q17:Q20)</f>
        <v>-98351</v>
      </c>
      <c r="R16" s="7">
        <f t="shared" si="10"/>
        <v>-19163</v>
      </c>
      <c r="S16" s="7">
        <f t="shared" ref="S16:AS16" si="11">SUM(S17:S20)</f>
        <v>-47817</v>
      </c>
      <c r="T16" s="7">
        <f t="shared" si="11"/>
        <v>-18500</v>
      </c>
      <c r="U16" s="7">
        <f t="shared" si="11"/>
        <v>-14020</v>
      </c>
      <c r="V16" s="42">
        <f t="shared" si="11"/>
        <v>-99500</v>
      </c>
      <c r="W16" s="7">
        <f t="shared" si="11"/>
        <v>-15495</v>
      </c>
      <c r="X16" s="7">
        <f t="shared" si="11"/>
        <v>-21773</v>
      </c>
      <c r="Y16" s="7">
        <f t="shared" si="11"/>
        <v>-19824</v>
      </c>
      <c r="Z16" s="7">
        <f t="shared" si="11"/>
        <v>-20929</v>
      </c>
      <c r="AA16" s="42">
        <f t="shared" si="11"/>
        <v>-78021</v>
      </c>
      <c r="AB16" s="7">
        <f t="shared" si="11"/>
        <v>-19144</v>
      </c>
      <c r="AC16" s="7">
        <f t="shared" si="11"/>
        <v>-23557.493189022</v>
      </c>
      <c r="AD16" s="7">
        <f t="shared" si="11"/>
        <v>-27090</v>
      </c>
      <c r="AE16" s="7">
        <f t="shared" si="11"/>
        <v>-16469</v>
      </c>
      <c r="AF16" s="42">
        <f t="shared" si="11"/>
        <v>-86260.493189021989</v>
      </c>
      <c r="AG16" s="7">
        <f t="shared" si="11"/>
        <v>-34000</v>
      </c>
      <c r="AH16" s="7">
        <f t="shared" si="11"/>
        <v>-26443</v>
      </c>
      <c r="AI16" s="7">
        <f t="shared" si="11"/>
        <v>-23731</v>
      </c>
      <c r="AJ16" s="7">
        <f t="shared" si="11"/>
        <v>-24348</v>
      </c>
      <c r="AK16" s="42">
        <f t="shared" si="11"/>
        <v>-108522</v>
      </c>
      <c r="AL16" s="7">
        <f t="shared" si="11"/>
        <v>-34091</v>
      </c>
      <c r="AM16" s="7">
        <f t="shared" si="11"/>
        <v>-51485</v>
      </c>
      <c r="AN16" s="7">
        <f t="shared" si="11"/>
        <v>-61079</v>
      </c>
      <c r="AO16" s="7">
        <f t="shared" si="11"/>
        <v>-56997</v>
      </c>
      <c r="AP16" s="42">
        <f t="shared" si="11"/>
        <v>-203652</v>
      </c>
      <c r="AQ16" s="7">
        <f t="shared" si="11"/>
        <v>-45241</v>
      </c>
      <c r="AR16" s="7">
        <f t="shared" si="11"/>
        <v>-72587</v>
      </c>
      <c r="AS16" s="7">
        <f t="shared" si="11"/>
        <v>-45435</v>
      </c>
    </row>
    <row r="17" spans="2:45" outlineLevel="1" x14ac:dyDescent="0.3">
      <c r="B17" t="s">
        <v>114</v>
      </c>
      <c r="C17" s="6">
        <v>-17024</v>
      </c>
      <c r="D17" s="6">
        <v>-21233</v>
      </c>
      <c r="E17" s="6">
        <v>-13070</v>
      </c>
      <c r="F17" s="6">
        <v>-18966</v>
      </c>
      <c r="G17" s="42">
        <f>SUM(C17:F17)</f>
        <v>-70293</v>
      </c>
      <c r="H17" s="6">
        <v>-13272</v>
      </c>
      <c r="I17" s="6">
        <v>-14552</v>
      </c>
      <c r="J17" s="6">
        <v>-19037</v>
      </c>
      <c r="K17" s="6">
        <v>-14791</v>
      </c>
      <c r="L17" s="42">
        <f>SUM(H17:K17)</f>
        <v>-61652</v>
      </c>
      <c r="M17" s="6">
        <v>-20978</v>
      </c>
      <c r="N17" s="6">
        <v>-31044</v>
      </c>
      <c r="O17" s="6">
        <v>-12886</v>
      </c>
      <c r="P17" s="6">
        <v>-12783</v>
      </c>
      <c r="Q17" s="42">
        <f>SUM(M17:P17)</f>
        <v>-77691</v>
      </c>
      <c r="R17" s="6">
        <v>-15645</v>
      </c>
      <c r="S17" s="6">
        <v>-45494</v>
      </c>
      <c r="T17" s="6">
        <v>-12856</v>
      </c>
      <c r="U17" s="6">
        <v>-5303</v>
      </c>
      <c r="V17" s="42">
        <f>SUM(R17:U17)</f>
        <v>-79298</v>
      </c>
      <c r="W17" s="6">
        <v>-8568</v>
      </c>
      <c r="X17" s="6">
        <v>-12543</v>
      </c>
      <c r="Y17" s="6">
        <v>-11562</v>
      </c>
      <c r="Z17" s="6">
        <v>-14099</v>
      </c>
      <c r="AA17" s="42">
        <f>SUM(W17:Z17)</f>
        <v>-46772</v>
      </c>
      <c r="AB17" s="6">
        <v>-14038</v>
      </c>
      <c r="AC17" s="6">
        <v>-16735.166059022002</v>
      </c>
      <c r="AD17" s="6">
        <v>-15040</v>
      </c>
      <c r="AE17" s="6">
        <v>-12615</v>
      </c>
      <c r="AF17" s="42">
        <f>SUM(AB17:AE17)</f>
        <v>-58428.166059021998</v>
      </c>
      <c r="AG17" s="6">
        <v>-21098</v>
      </c>
      <c r="AH17" s="6">
        <v>-15344</v>
      </c>
      <c r="AI17" s="6">
        <v>-13781</v>
      </c>
      <c r="AJ17" s="6">
        <v>-14433</v>
      </c>
      <c r="AK17" s="42">
        <f>SUM(AG17:AJ17)</f>
        <v>-64656</v>
      </c>
      <c r="AL17" s="6">
        <v>-23177</v>
      </c>
      <c r="AM17" s="6">
        <v>-30210</v>
      </c>
      <c r="AN17" s="6">
        <v>-36468</v>
      </c>
      <c r="AO17" s="6">
        <v>-42777</v>
      </c>
      <c r="AP17" s="42">
        <f>SUM(AL17:AO17)</f>
        <v>-132632</v>
      </c>
      <c r="AQ17" s="6">
        <v>-30265</v>
      </c>
      <c r="AR17" s="6">
        <v>-41336</v>
      </c>
      <c r="AS17" s="6">
        <v>-19943</v>
      </c>
    </row>
    <row r="18" spans="2:45" outlineLevel="1" x14ac:dyDescent="0.3">
      <c r="B18" t="s">
        <v>115</v>
      </c>
      <c r="C18" s="6">
        <v>-2241</v>
      </c>
      <c r="D18" s="6">
        <v>-1725</v>
      </c>
      <c r="E18" s="6">
        <v>-3286</v>
      </c>
      <c r="F18" s="6">
        <v>-884</v>
      </c>
      <c r="G18" s="42">
        <f>SUM(C18:F18)</f>
        <v>-8136</v>
      </c>
      <c r="H18" s="6">
        <v>-614</v>
      </c>
      <c r="I18" s="6">
        <v>-3570</v>
      </c>
      <c r="J18" s="6">
        <v>-2639</v>
      </c>
      <c r="K18" s="6">
        <v>4192</v>
      </c>
      <c r="L18" s="42">
        <f>SUM(H18:K18)</f>
        <v>-2631</v>
      </c>
      <c r="M18" s="6">
        <v>679</v>
      </c>
      <c r="N18" s="6">
        <v>-917</v>
      </c>
      <c r="O18" s="6">
        <v>627</v>
      </c>
      <c r="P18" s="6">
        <v>-1214</v>
      </c>
      <c r="Q18" s="42">
        <f>SUM(M18:P18)</f>
        <v>-825</v>
      </c>
      <c r="R18" s="6">
        <v>-619</v>
      </c>
      <c r="S18" s="6">
        <v>378</v>
      </c>
      <c r="T18" s="6">
        <v>-2757</v>
      </c>
      <c r="U18" s="6">
        <v>-2341</v>
      </c>
      <c r="V18" s="42">
        <f>SUM(R18:U18)</f>
        <v>-5339</v>
      </c>
      <c r="W18" s="6">
        <v>-2459</v>
      </c>
      <c r="X18" s="6">
        <v>-2324</v>
      </c>
      <c r="Y18" s="6">
        <v>-2219</v>
      </c>
      <c r="Z18" s="6">
        <v>-1528</v>
      </c>
      <c r="AA18" s="42">
        <f>SUM(W18:Z18)</f>
        <v>-8530</v>
      </c>
      <c r="AB18" s="6">
        <v>-2017</v>
      </c>
      <c r="AC18" s="6">
        <v>-2478.4158299999995</v>
      </c>
      <c r="AD18" s="6">
        <v>-2479</v>
      </c>
      <c r="AE18" s="6">
        <v>-2992</v>
      </c>
      <c r="AF18" s="42">
        <f>SUM(AB18:AE18)</f>
        <v>-9966.4158299999999</v>
      </c>
      <c r="AG18" s="6">
        <v>-2951</v>
      </c>
      <c r="AH18" s="6">
        <v>-3816</v>
      </c>
      <c r="AI18" s="6">
        <v>-3914</v>
      </c>
      <c r="AJ18" s="6">
        <v>-3571</v>
      </c>
      <c r="AK18" s="42">
        <f>SUM(AG18:AJ18)</f>
        <v>-14252</v>
      </c>
      <c r="AL18" s="6">
        <v>-3911</v>
      </c>
      <c r="AM18" s="6">
        <v>-4338</v>
      </c>
      <c r="AN18" s="6">
        <v>-4422</v>
      </c>
      <c r="AO18" s="6">
        <v>-4807</v>
      </c>
      <c r="AP18" s="42">
        <f>SUM(AL18:AO18)</f>
        <v>-17478</v>
      </c>
      <c r="AQ18" s="6">
        <v>-5668</v>
      </c>
      <c r="AR18" s="6">
        <v>-4802</v>
      </c>
      <c r="AS18" s="6">
        <v>-4810</v>
      </c>
    </row>
    <row r="19" spans="2:45" outlineLevel="1" x14ac:dyDescent="0.3">
      <c r="B19" t="s">
        <v>116</v>
      </c>
      <c r="C19" s="6">
        <v>-859</v>
      </c>
      <c r="D19" s="6">
        <v>-1204</v>
      </c>
      <c r="E19" s="6">
        <v>-972</v>
      </c>
      <c r="F19" s="6">
        <v>-1506</v>
      </c>
      <c r="G19" s="42">
        <f>SUM(C19:F19)</f>
        <v>-4541</v>
      </c>
      <c r="H19" s="6">
        <v>-2530</v>
      </c>
      <c r="I19" s="6">
        <v>-703</v>
      </c>
      <c r="J19" s="6">
        <v>-1891</v>
      </c>
      <c r="K19" s="6">
        <v>-2892</v>
      </c>
      <c r="L19" s="42">
        <f>SUM(H19:K19)</f>
        <v>-8016</v>
      </c>
      <c r="M19" s="6">
        <v>16</v>
      </c>
      <c r="N19" s="6">
        <v>-820</v>
      </c>
      <c r="O19" s="6">
        <v>-1014</v>
      </c>
      <c r="P19" s="6">
        <v>-2388</v>
      </c>
      <c r="Q19" s="42">
        <f>SUM(M19:P19)</f>
        <v>-4206</v>
      </c>
      <c r="R19" s="6">
        <v>-1639</v>
      </c>
      <c r="S19" s="6">
        <v>-1739</v>
      </c>
      <c r="T19" s="6">
        <v>270</v>
      </c>
      <c r="U19" s="6">
        <v>-2173</v>
      </c>
      <c r="V19" s="42">
        <f>SUM(R19:U19)</f>
        <v>-5281</v>
      </c>
      <c r="W19" s="6">
        <v>-1691</v>
      </c>
      <c r="X19" s="6">
        <v>-3844</v>
      </c>
      <c r="Y19" s="6">
        <v>-1604</v>
      </c>
      <c r="Z19" s="6">
        <v>-1140</v>
      </c>
      <c r="AA19" s="42">
        <f>SUM(W19:Z19)</f>
        <v>-8279</v>
      </c>
      <c r="AB19" s="6">
        <v>1445</v>
      </c>
      <c r="AC19" s="6">
        <v>-337.1218100000001</v>
      </c>
      <c r="AD19" s="6">
        <v>-4101</v>
      </c>
      <c r="AE19" s="6">
        <v>1804</v>
      </c>
      <c r="AF19" s="42">
        <f>SUM(AB19:AE19)</f>
        <v>-1189.1218100000001</v>
      </c>
      <c r="AG19" s="6">
        <v>-4388</v>
      </c>
      <c r="AH19" s="6">
        <v>-930</v>
      </c>
      <c r="AI19" s="6">
        <v>317</v>
      </c>
      <c r="AJ19" s="6">
        <v>-238</v>
      </c>
      <c r="AK19" s="42">
        <f>SUM(AG19:AJ19)</f>
        <v>-5239</v>
      </c>
      <c r="AL19" s="6">
        <v>-358</v>
      </c>
      <c r="AM19" s="6">
        <v>-5827</v>
      </c>
      <c r="AN19" s="6">
        <v>225</v>
      </c>
      <c r="AO19" s="6">
        <v>-1418</v>
      </c>
      <c r="AP19" s="42">
        <f>SUM(AL19:AO19)</f>
        <v>-7378</v>
      </c>
      <c r="AQ19" s="6">
        <v>-152</v>
      </c>
      <c r="AR19" s="6">
        <v>-3030</v>
      </c>
      <c r="AS19" s="6">
        <v>1530</v>
      </c>
    </row>
    <row r="20" spans="2:45" outlineLevel="1" x14ac:dyDescent="0.3">
      <c r="B20" t="s">
        <v>117</v>
      </c>
      <c r="C20" s="6">
        <v>-1277</v>
      </c>
      <c r="D20" s="6">
        <v>-1160</v>
      </c>
      <c r="E20" s="6">
        <v>-1160</v>
      </c>
      <c r="F20" s="6">
        <v>-1412</v>
      </c>
      <c r="G20" s="42">
        <f>SUM(C20:F20)</f>
        <v>-5009</v>
      </c>
      <c r="H20" s="6">
        <v>-653</v>
      </c>
      <c r="I20" s="6">
        <v>-4437</v>
      </c>
      <c r="J20" s="6">
        <v>1326</v>
      </c>
      <c r="K20" s="6">
        <v>-1383</v>
      </c>
      <c r="L20" s="42">
        <f>SUM(H20:K20)</f>
        <v>-5147</v>
      </c>
      <c r="M20" s="6">
        <v>-5232</v>
      </c>
      <c r="N20" s="6">
        <v>-3195</v>
      </c>
      <c r="O20" s="6">
        <v>-4506</v>
      </c>
      <c r="P20" s="6">
        <v>-2696</v>
      </c>
      <c r="Q20" s="42">
        <f>SUM(M20:P20)</f>
        <v>-15629</v>
      </c>
      <c r="R20" s="6">
        <v>-1260</v>
      </c>
      <c r="S20" s="6">
        <v>-962</v>
      </c>
      <c r="T20" s="6">
        <v>-3157</v>
      </c>
      <c r="U20" s="6">
        <v>-4203</v>
      </c>
      <c r="V20" s="42">
        <f>SUM(R20:U20)</f>
        <v>-9582</v>
      </c>
      <c r="W20" s="6">
        <v>-2777</v>
      </c>
      <c r="X20" s="6">
        <v>-3062</v>
      </c>
      <c r="Y20" s="6">
        <v>-4439</v>
      </c>
      <c r="Z20" s="6">
        <v>-4162</v>
      </c>
      <c r="AA20" s="42">
        <f>SUM(W20:Z20)</f>
        <v>-14440</v>
      </c>
      <c r="AB20" s="6">
        <v>-4534</v>
      </c>
      <c r="AC20" s="6">
        <v>-4006.7894899999997</v>
      </c>
      <c r="AD20" s="6">
        <v>-5470</v>
      </c>
      <c r="AE20" s="6">
        <v>-2666</v>
      </c>
      <c r="AF20" s="42">
        <f>SUM(AB20:AE20)</f>
        <v>-16676.789489999999</v>
      </c>
      <c r="AG20" s="6">
        <v>-5563</v>
      </c>
      <c r="AH20" s="6">
        <v>-6353</v>
      </c>
      <c r="AI20" s="6">
        <v>-6353</v>
      </c>
      <c r="AJ20" s="6">
        <v>-6106</v>
      </c>
      <c r="AK20" s="42">
        <f>SUM(AG20:AJ20)</f>
        <v>-24375</v>
      </c>
      <c r="AL20" s="6">
        <v>-6645</v>
      </c>
      <c r="AM20" s="6">
        <v>-11110</v>
      </c>
      <c r="AN20" s="6">
        <v>-20414</v>
      </c>
      <c r="AO20" s="6">
        <v>-7995</v>
      </c>
      <c r="AP20" s="42">
        <f>SUM(AL20:AO20)</f>
        <v>-46164</v>
      </c>
      <c r="AQ20" s="6">
        <v>-9156</v>
      </c>
      <c r="AR20" s="6">
        <v>-23419</v>
      </c>
      <c r="AS20" s="6">
        <v>-22212</v>
      </c>
    </row>
    <row r="21" spans="2:45" x14ac:dyDescent="0.3">
      <c r="C21" s="6"/>
      <c r="D21" s="6"/>
      <c r="E21" s="6"/>
      <c r="F21" s="6"/>
      <c r="G21" s="42"/>
      <c r="H21" s="6"/>
      <c r="I21" s="6"/>
      <c r="J21" s="6"/>
      <c r="K21" s="6"/>
      <c r="L21" s="42"/>
      <c r="M21" s="6"/>
      <c r="N21" s="6"/>
      <c r="O21" s="6"/>
      <c r="P21" s="6"/>
      <c r="Q21" s="42"/>
      <c r="R21" s="6"/>
      <c r="S21" s="6"/>
      <c r="T21" s="6"/>
      <c r="U21" s="6"/>
      <c r="V21" s="42"/>
      <c r="W21" s="6"/>
      <c r="X21" s="6"/>
      <c r="Y21" s="6"/>
      <c r="Z21" s="6"/>
      <c r="AA21" s="42"/>
      <c r="AB21" s="6"/>
      <c r="AC21" s="6"/>
      <c r="AD21" s="6"/>
      <c r="AE21" s="6"/>
      <c r="AF21" s="42"/>
      <c r="AG21" s="6"/>
      <c r="AH21" s="6"/>
      <c r="AI21" s="6"/>
      <c r="AJ21" s="6"/>
      <c r="AK21" s="42"/>
      <c r="AL21" s="6"/>
      <c r="AM21" s="6"/>
      <c r="AN21" s="6"/>
      <c r="AO21" s="6"/>
      <c r="AP21" s="42"/>
      <c r="AQ21" s="6"/>
      <c r="AR21" s="6"/>
      <c r="AS21" s="6"/>
    </row>
    <row r="22" spans="2:45" x14ac:dyDescent="0.3">
      <c r="B22" s="15" t="s">
        <v>55</v>
      </c>
      <c r="C22" s="16">
        <f t="shared" ref="C22:R22" si="12">C16+C7</f>
        <v>163397</v>
      </c>
      <c r="D22" s="16">
        <f t="shared" si="12"/>
        <v>173212</v>
      </c>
      <c r="E22" s="16">
        <f t="shared" si="12"/>
        <v>129216</v>
      </c>
      <c r="F22" s="16">
        <f t="shared" si="12"/>
        <v>143785</v>
      </c>
      <c r="G22" s="41">
        <f t="shared" si="12"/>
        <v>609610</v>
      </c>
      <c r="H22" s="16">
        <f t="shared" si="12"/>
        <v>142695</v>
      </c>
      <c r="I22" s="16">
        <f t="shared" si="12"/>
        <v>166984</v>
      </c>
      <c r="J22" s="16">
        <f t="shared" si="12"/>
        <v>6319</v>
      </c>
      <c r="K22" s="16">
        <f t="shared" si="12"/>
        <v>43962</v>
      </c>
      <c r="L22" s="41">
        <f>L16+L7</f>
        <v>359960</v>
      </c>
      <c r="M22" s="16">
        <f t="shared" si="12"/>
        <v>167667</v>
      </c>
      <c r="N22" s="16">
        <f t="shared" si="12"/>
        <v>98573</v>
      </c>
      <c r="O22" s="16">
        <f t="shared" si="12"/>
        <v>44858</v>
      </c>
      <c r="P22" s="16">
        <f t="shared" si="12"/>
        <v>96668</v>
      </c>
      <c r="Q22" s="41">
        <f>Q16+Q7</f>
        <v>407766</v>
      </c>
      <c r="R22" s="16">
        <f t="shared" si="12"/>
        <v>66324</v>
      </c>
      <c r="S22" s="16">
        <f t="shared" ref="S22:AR22" si="13">S16+S7</f>
        <v>58126</v>
      </c>
      <c r="T22" s="16">
        <f t="shared" si="13"/>
        <v>198488</v>
      </c>
      <c r="U22" s="16">
        <f t="shared" si="13"/>
        <v>190363</v>
      </c>
      <c r="V22" s="41">
        <f t="shared" si="13"/>
        <v>513301</v>
      </c>
      <c r="W22" s="16">
        <f t="shared" si="13"/>
        <v>161206</v>
      </c>
      <c r="X22" s="16">
        <f t="shared" si="13"/>
        <v>155434</v>
      </c>
      <c r="Y22" s="16">
        <f t="shared" si="13"/>
        <v>160270</v>
      </c>
      <c r="Z22" s="16">
        <f t="shared" si="13"/>
        <v>142733</v>
      </c>
      <c r="AA22" s="41">
        <f t="shared" si="13"/>
        <v>619643</v>
      </c>
      <c r="AB22" s="16">
        <f t="shared" si="13"/>
        <v>172052</v>
      </c>
      <c r="AC22" s="16">
        <f t="shared" si="13"/>
        <v>209478.00249000001</v>
      </c>
      <c r="AD22" s="16">
        <f t="shared" si="13"/>
        <v>210671</v>
      </c>
      <c r="AE22" s="16">
        <f t="shared" si="13"/>
        <v>207324</v>
      </c>
      <c r="AF22" s="41">
        <f t="shared" si="13"/>
        <v>799525.00248999998</v>
      </c>
      <c r="AG22" s="16">
        <f t="shared" si="13"/>
        <v>253103</v>
      </c>
      <c r="AH22" s="16">
        <f t="shared" si="13"/>
        <v>313328</v>
      </c>
      <c r="AI22" s="16">
        <f t="shared" si="13"/>
        <v>301901</v>
      </c>
      <c r="AJ22" s="16">
        <f t="shared" si="13"/>
        <v>282912</v>
      </c>
      <c r="AK22" s="41">
        <f t="shared" si="13"/>
        <v>1151244</v>
      </c>
      <c r="AL22" s="16">
        <f t="shared" si="13"/>
        <v>308443</v>
      </c>
      <c r="AM22" s="16">
        <f t="shared" si="13"/>
        <v>392130</v>
      </c>
      <c r="AN22" s="16">
        <f t="shared" si="13"/>
        <v>501746</v>
      </c>
      <c r="AO22" s="16">
        <f t="shared" si="13"/>
        <v>367705</v>
      </c>
      <c r="AP22" s="41">
        <f t="shared" si="13"/>
        <v>1570024</v>
      </c>
      <c r="AQ22" s="16">
        <f t="shared" si="13"/>
        <v>438973</v>
      </c>
      <c r="AR22" s="16">
        <f t="shared" si="13"/>
        <v>664934</v>
      </c>
      <c r="AS22" s="16">
        <f t="shared" ref="AS22" si="14">AS16+AS7</f>
        <v>548350</v>
      </c>
    </row>
    <row r="23" spans="2:45" x14ac:dyDescent="0.3">
      <c r="C23" s="6"/>
      <c r="D23" s="6"/>
      <c r="E23" s="6"/>
      <c r="F23" s="6"/>
      <c r="G23" s="42"/>
      <c r="H23" s="6"/>
      <c r="I23" s="6"/>
      <c r="J23" s="6"/>
      <c r="K23" s="6"/>
      <c r="L23" s="42"/>
      <c r="M23" s="6"/>
      <c r="N23" s="6"/>
      <c r="O23" s="6"/>
      <c r="P23" s="6"/>
      <c r="Q23" s="42"/>
      <c r="R23" s="6"/>
      <c r="S23" s="6"/>
      <c r="T23" s="6"/>
      <c r="U23" s="6"/>
      <c r="V23" s="42"/>
      <c r="W23" s="6"/>
      <c r="X23" s="6"/>
      <c r="Y23" s="6"/>
      <c r="Z23" s="6"/>
      <c r="AA23" s="42"/>
      <c r="AB23" s="6"/>
      <c r="AC23" s="6"/>
      <c r="AD23" s="6"/>
      <c r="AE23" s="6"/>
      <c r="AF23" s="42"/>
      <c r="AG23" s="6"/>
      <c r="AH23" s="6"/>
      <c r="AI23" s="6"/>
      <c r="AJ23" s="6"/>
      <c r="AK23" s="42"/>
      <c r="AL23" s="6"/>
      <c r="AM23" s="6"/>
      <c r="AN23" s="6"/>
      <c r="AO23" s="6"/>
      <c r="AP23" s="42"/>
      <c r="AQ23" s="6"/>
      <c r="AR23" s="6"/>
      <c r="AS23" s="6"/>
    </row>
    <row r="24" spans="2:45" x14ac:dyDescent="0.3">
      <c r="B24" s="2" t="s">
        <v>51</v>
      </c>
      <c r="C24" s="7">
        <f>SUM(C25:C29)</f>
        <v>-154216</v>
      </c>
      <c r="D24" s="7">
        <f t="shared" ref="D24:R24" si="15">SUM(D25:D29)</f>
        <v>-92639</v>
      </c>
      <c r="E24" s="7">
        <f t="shared" si="15"/>
        <v>-125447</v>
      </c>
      <c r="F24" s="7">
        <f t="shared" si="15"/>
        <v>-64379</v>
      </c>
      <c r="G24" s="42">
        <f t="shared" si="15"/>
        <v>-436681</v>
      </c>
      <c r="H24" s="7">
        <f t="shared" si="15"/>
        <v>-89834</v>
      </c>
      <c r="I24" s="7">
        <f t="shared" si="15"/>
        <v>-88163</v>
      </c>
      <c r="J24" s="7">
        <f t="shared" si="15"/>
        <v>-79382</v>
      </c>
      <c r="K24" s="7">
        <f t="shared" si="15"/>
        <v>-31909</v>
      </c>
      <c r="L24" s="42">
        <f>SUM(L25:L29)</f>
        <v>-289288</v>
      </c>
      <c r="M24" s="7">
        <f t="shared" si="15"/>
        <v>-90890</v>
      </c>
      <c r="N24" s="7">
        <f t="shared" si="15"/>
        <v>-68453</v>
      </c>
      <c r="O24" s="7">
        <f t="shared" si="15"/>
        <v>-10051</v>
      </c>
      <c r="P24" s="7">
        <f t="shared" si="15"/>
        <v>-76447</v>
      </c>
      <c r="Q24" s="42">
        <f>SUM(Q25:Q29)</f>
        <v>-245841</v>
      </c>
      <c r="R24" s="7">
        <f t="shared" si="15"/>
        <v>-54318</v>
      </c>
      <c r="S24" s="7">
        <f t="shared" ref="S24:AS24" si="16">SUM(S25:S29)</f>
        <v>-41715</v>
      </c>
      <c r="T24" s="7">
        <f t="shared" si="16"/>
        <v>-139525</v>
      </c>
      <c r="U24" s="7">
        <f t="shared" si="16"/>
        <v>-138776</v>
      </c>
      <c r="V24" s="42">
        <f t="shared" si="16"/>
        <v>-374334</v>
      </c>
      <c r="W24" s="7">
        <f t="shared" si="16"/>
        <v>-110166</v>
      </c>
      <c r="X24" s="7">
        <f t="shared" si="16"/>
        <v>-99592</v>
      </c>
      <c r="Y24" s="7">
        <f t="shared" si="16"/>
        <v>-99005</v>
      </c>
      <c r="Z24" s="7">
        <f t="shared" si="16"/>
        <v>-85117</v>
      </c>
      <c r="AA24" s="42">
        <f t="shared" si="16"/>
        <v>-393880</v>
      </c>
      <c r="AB24" s="7">
        <f t="shared" si="16"/>
        <v>-103109</v>
      </c>
      <c r="AC24" s="7">
        <f t="shared" si="16"/>
        <v>-136952</v>
      </c>
      <c r="AD24" s="7">
        <f t="shared" si="16"/>
        <v>-143445</v>
      </c>
      <c r="AE24" s="7">
        <f t="shared" si="16"/>
        <v>-149552</v>
      </c>
      <c r="AF24" s="42">
        <f t="shared" si="16"/>
        <v>-533058</v>
      </c>
      <c r="AG24" s="7">
        <f t="shared" si="16"/>
        <v>-170106</v>
      </c>
      <c r="AH24" s="7">
        <f t="shared" si="16"/>
        <v>-207486</v>
      </c>
      <c r="AI24" s="7">
        <f t="shared" si="16"/>
        <v>-191716</v>
      </c>
      <c r="AJ24" s="7">
        <f t="shared" si="16"/>
        <v>-182147</v>
      </c>
      <c r="AK24" s="42">
        <f t="shared" si="16"/>
        <v>-751455</v>
      </c>
      <c r="AL24" s="7">
        <f t="shared" si="16"/>
        <v>-207757</v>
      </c>
      <c r="AM24" s="7">
        <f t="shared" si="16"/>
        <v>-248229</v>
      </c>
      <c r="AN24" s="7">
        <f t="shared" si="16"/>
        <v>-335656</v>
      </c>
      <c r="AO24" s="7">
        <f t="shared" si="16"/>
        <v>-251768</v>
      </c>
      <c r="AP24" s="42">
        <f t="shared" si="16"/>
        <v>-1043410</v>
      </c>
      <c r="AQ24" s="7">
        <f t="shared" si="16"/>
        <v>-290560</v>
      </c>
      <c r="AR24" s="7">
        <f t="shared" si="16"/>
        <v>-443633</v>
      </c>
      <c r="AS24" s="7">
        <f t="shared" si="16"/>
        <v>-322154</v>
      </c>
    </row>
    <row r="25" spans="2:45" outlineLevel="1" x14ac:dyDescent="0.3">
      <c r="B25" t="s">
        <v>52</v>
      </c>
      <c r="C25" s="6">
        <v>-126342</v>
      </c>
      <c r="D25" s="6">
        <v>-76774</v>
      </c>
      <c r="E25" s="6">
        <v>-104573</v>
      </c>
      <c r="F25" s="6">
        <v>-25107</v>
      </c>
      <c r="G25" s="42">
        <f>SUM(C25:F25)</f>
        <v>-332796</v>
      </c>
      <c r="H25" s="6">
        <v>-68075</v>
      </c>
      <c r="I25" s="6">
        <v>-66383</v>
      </c>
      <c r="J25" s="6">
        <v>-49217</v>
      </c>
      <c r="K25" s="6">
        <v>-41642</v>
      </c>
      <c r="L25" s="42">
        <f>SUM(H25:K25)</f>
        <v>-225317</v>
      </c>
      <c r="M25" s="6">
        <v>-35630</v>
      </c>
      <c r="N25" s="6">
        <v>-45633</v>
      </c>
      <c r="O25" s="6">
        <v>-55876</v>
      </c>
      <c r="P25" s="6">
        <v>-40777</v>
      </c>
      <c r="Q25" s="42">
        <f>SUM(M25:P25)</f>
        <v>-177916</v>
      </c>
      <c r="R25" s="6">
        <v>-30668</v>
      </c>
      <c r="S25" s="6">
        <v>-24741</v>
      </c>
      <c r="T25" s="6">
        <v>-109441</v>
      </c>
      <c r="U25" s="6">
        <v>-97338</v>
      </c>
      <c r="V25" s="42">
        <f>SUM(R25:U25)</f>
        <v>-262188</v>
      </c>
      <c r="W25" s="6">
        <v>-77224</v>
      </c>
      <c r="X25" s="6">
        <v>-79499</v>
      </c>
      <c r="Y25" s="6">
        <v>-75098</v>
      </c>
      <c r="Z25" s="6">
        <v>-56975</v>
      </c>
      <c r="AA25" s="42">
        <f>SUM(W25:Z25)</f>
        <v>-288796</v>
      </c>
      <c r="AB25" s="6">
        <v>-73864</v>
      </c>
      <c r="AC25" s="6">
        <v>-97841</v>
      </c>
      <c r="AD25" s="6">
        <v>-90540</v>
      </c>
      <c r="AE25" s="6">
        <v>-116160</v>
      </c>
      <c r="AF25" s="42">
        <f>SUM(AB25:AE25)</f>
        <v>-378405</v>
      </c>
      <c r="AG25" s="6">
        <v>-103932</v>
      </c>
      <c r="AH25" s="6">
        <v>-132434</v>
      </c>
      <c r="AI25" s="6">
        <v>-133065</v>
      </c>
      <c r="AJ25" s="6">
        <v>-124993</v>
      </c>
      <c r="AK25" s="42">
        <f>SUM(AG25:AJ25)</f>
        <v>-494424</v>
      </c>
      <c r="AL25" s="6">
        <v>-145951</v>
      </c>
      <c r="AM25" s="6">
        <v>-155376</v>
      </c>
      <c r="AN25" s="6">
        <v>-152876</v>
      </c>
      <c r="AO25" s="6">
        <v>-157227</v>
      </c>
      <c r="AP25" s="42">
        <f>SUM(AL25:AO25)</f>
        <v>-611430</v>
      </c>
      <c r="AQ25" s="6">
        <v>-190856</v>
      </c>
      <c r="AR25" s="6">
        <v>-162138</v>
      </c>
      <c r="AS25" s="6">
        <v>-157397</v>
      </c>
    </row>
    <row r="26" spans="2:45" outlineLevel="1" x14ac:dyDescent="0.3">
      <c r="B26" t="s">
        <v>54</v>
      </c>
      <c r="C26" s="6">
        <v>-22769</v>
      </c>
      <c r="D26" s="6">
        <v>-9242</v>
      </c>
      <c r="E26" s="6">
        <v>-17605</v>
      </c>
      <c r="F26" s="6">
        <v>-20356</v>
      </c>
      <c r="G26" s="42">
        <f>SUM(C26:F26)</f>
        <v>-69972</v>
      </c>
      <c r="H26" s="6">
        <v>-13928</v>
      </c>
      <c r="I26" s="6">
        <v>-14318</v>
      </c>
      <c r="J26" s="6">
        <v>-16886</v>
      </c>
      <c r="K26" s="6">
        <v>-18823</v>
      </c>
      <c r="L26" s="42">
        <f>SUM(H26:K26)</f>
        <v>-63955</v>
      </c>
      <c r="M26" s="6">
        <v>-47603</v>
      </c>
      <c r="N26" s="6">
        <v>-23313</v>
      </c>
      <c r="O26" s="6">
        <v>-41042</v>
      </c>
      <c r="P26" s="6">
        <v>-37631</v>
      </c>
      <c r="Q26" s="42">
        <f>SUM(M26:P26)</f>
        <v>-149589</v>
      </c>
      <c r="R26" s="6">
        <v>-18293</v>
      </c>
      <c r="S26" s="6">
        <v>-12486</v>
      </c>
      <c r="T26" s="6">
        <v>-25227</v>
      </c>
      <c r="U26" s="6">
        <v>-32957</v>
      </c>
      <c r="V26" s="42">
        <f>SUM(R26:U26)</f>
        <v>-88963</v>
      </c>
      <c r="W26" s="6">
        <v>-26085</v>
      </c>
      <c r="X26" s="6">
        <v>-15128</v>
      </c>
      <c r="Y26" s="6">
        <v>-19392</v>
      </c>
      <c r="Z26" s="6">
        <v>-25528</v>
      </c>
      <c r="AA26" s="42">
        <f>SUM(W26:Z26)</f>
        <v>-86133</v>
      </c>
      <c r="AB26" s="6">
        <v>-24971</v>
      </c>
      <c r="AC26" s="6">
        <v>-36200</v>
      </c>
      <c r="AD26" s="6">
        <v>-49984</v>
      </c>
      <c r="AE26" s="6">
        <v>-29728</v>
      </c>
      <c r="AF26" s="42">
        <f>SUM(AB26:AE26)</f>
        <v>-140883</v>
      </c>
      <c r="AG26" s="6">
        <v>-61827</v>
      </c>
      <c r="AH26" s="6">
        <v>-69462</v>
      </c>
      <c r="AI26" s="6">
        <v>-52008</v>
      </c>
      <c r="AJ26" s="6">
        <v>-50501</v>
      </c>
      <c r="AK26" s="42">
        <f>SUM(AG26:AJ26)</f>
        <v>-233798</v>
      </c>
      <c r="AL26" s="6">
        <v>-54404</v>
      </c>
      <c r="AM26" s="6">
        <v>-85122</v>
      </c>
      <c r="AN26" s="6">
        <v>-176655</v>
      </c>
      <c r="AO26" s="6">
        <v>-85813</v>
      </c>
      <c r="AP26" s="42">
        <f>SUM(AL26:AO26)</f>
        <v>-401994</v>
      </c>
      <c r="AQ26" s="6">
        <v>-91859</v>
      </c>
      <c r="AR26" s="6">
        <v>-274192</v>
      </c>
      <c r="AS26" s="6">
        <v>-154894</v>
      </c>
    </row>
    <row r="27" spans="2:45" outlineLevel="1" x14ac:dyDescent="0.3">
      <c r="B27" t="s">
        <v>53</v>
      </c>
      <c r="C27" s="6">
        <v>-5105</v>
      </c>
      <c r="D27" s="6">
        <v>-6623</v>
      </c>
      <c r="E27" s="6">
        <v>-3269</v>
      </c>
      <c r="F27" s="6">
        <v>-18916</v>
      </c>
      <c r="G27" s="42">
        <f>SUM(C27:F27)</f>
        <v>-33913</v>
      </c>
      <c r="H27" s="6">
        <v>-7831</v>
      </c>
      <c r="I27" s="6">
        <v>-7462</v>
      </c>
      <c r="J27" s="6">
        <v>-13279</v>
      </c>
      <c r="K27" s="6">
        <v>-9409</v>
      </c>
      <c r="L27" s="42">
        <f>SUM(H27:K27)</f>
        <v>-37981</v>
      </c>
      <c r="M27" s="6">
        <v>-7657</v>
      </c>
      <c r="N27" s="6">
        <v>493</v>
      </c>
      <c r="O27" s="6">
        <v>-9535</v>
      </c>
      <c r="P27" s="6">
        <v>-4577</v>
      </c>
      <c r="Q27" s="42">
        <f>SUM(M27:P27)</f>
        <v>-21276</v>
      </c>
      <c r="R27" s="6">
        <v>-5357</v>
      </c>
      <c r="S27" s="6">
        <v>-4488</v>
      </c>
      <c r="T27" s="6">
        <v>-4857</v>
      </c>
      <c r="U27" s="6">
        <v>-8481</v>
      </c>
      <c r="V27" s="42">
        <f>SUM(R27:U27)</f>
        <v>-23183</v>
      </c>
      <c r="W27" s="6">
        <v>-6857</v>
      </c>
      <c r="X27" s="6">
        <v>-4965</v>
      </c>
      <c r="Y27" s="6">
        <v>-4515</v>
      </c>
      <c r="Z27" s="6">
        <v>-2614</v>
      </c>
      <c r="AA27" s="42">
        <f>SUM(W27:Z27)</f>
        <v>-18951</v>
      </c>
      <c r="AB27" s="6">
        <v>-4274</v>
      </c>
      <c r="AC27" s="6">
        <v>-2911</v>
      </c>
      <c r="AD27" s="6">
        <v>-2921</v>
      </c>
      <c r="AE27" s="6">
        <v>-3664</v>
      </c>
      <c r="AF27" s="42">
        <f>SUM(AB27:AE27)</f>
        <v>-13770</v>
      </c>
      <c r="AG27" s="6">
        <v>-4347</v>
      </c>
      <c r="AH27" s="6">
        <v>-5590</v>
      </c>
      <c r="AI27" s="6">
        <v>-6643</v>
      </c>
      <c r="AJ27" s="6">
        <v>-6653</v>
      </c>
      <c r="AK27" s="42">
        <f>SUM(AG27:AJ27)</f>
        <v>-23233</v>
      </c>
      <c r="AL27" s="6">
        <v>-7402</v>
      </c>
      <c r="AM27" s="6">
        <v>-7731</v>
      </c>
      <c r="AN27" s="6">
        <v>-6125</v>
      </c>
      <c r="AO27" s="6">
        <v>-8728</v>
      </c>
      <c r="AP27" s="42">
        <f>SUM(AL27:AO27)</f>
        <v>-29986</v>
      </c>
      <c r="AQ27" s="6">
        <v>-7845</v>
      </c>
      <c r="AR27" s="6">
        <v>-7303</v>
      </c>
      <c r="AS27" s="6">
        <v>-9863</v>
      </c>
    </row>
    <row r="28" spans="2:45" outlineLevel="1" x14ac:dyDescent="0.3">
      <c r="B28" t="s">
        <v>122</v>
      </c>
      <c r="C28" s="6">
        <v>0</v>
      </c>
      <c r="D28" s="6">
        <v>0</v>
      </c>
      <c r="E28" s="6">
        <v>0</v>
      </c>
      <c r="F28" s="6">
        <v>0</v>
      </c>
      <c r="G28" s="42">
        <f>SUM(C28:F28)</f>
        <v>0</v>
      </c>
      <c r="H28" s="6">
        <v>0</v>
      </c>
      <c r="I28" s="6">
        <v>0</v>
      </c>
      <c r="J28" s="6">
        <v>0</v>
      </c>
      <c r="K28" s="6">
        <v>37965</v>
      </c>
      <c r="L28" s="42">
        <f>SUM(H28:K28)</f>
        <v>37965</v>
      </c>
      <c r="M28" s="6">
        <v>0</v>
      </c>
      <c r="N28" s="6">
        <v>0</v>
      </c>
      <c r="O28" s="6">
        <v>93232</v>
      </c>
      <c r="P28" s="6">
        <v>7745</v>
      </c>
      <c r="Q28" s="42">
        <f>SUM(M28:P28)</f>
        <v>100977</v>
      </c>
      <c r="R28" s="6">
        <v>0</v>
      </c>
      <c r="S28" s="6">
        <v>0</v>
      </c>
      <c r="T28" s="6">
        <v>0</v>
      </c>
      <c r="U28" s="6">
        <v>0</v>
      </c>
      <c r="V28" s="42">
        <f>SUM(R28:U28)</f>
        <v>0</v>
      </c>
      <c r="W28" s="6">
        <v>0</v>
      </c>
      <c r="X28" s="6">
        <v>0</v>
      </c>
      <c r="Y28" s="6">
        <v>0</v>
      </c>
      <c r="Z28" s="6">
        <v>0</v>
      </c>
      <c r="AA28" s="42">
        <f>SUM(W28:Z28)</f>
        <v>0</v>
      </c>
      <c r="AB28" s="6">
        <v>0</v>
      </c>
      <c r="AC28" s="6">
        <v>0</v>
      </c>
      <c r="AD28" s="6">
        <v>0</v>
      </c>
      <c r="AE28" s="6">
        <v>0</v>
      </c>
      <c r="AF28" s="42">
        <f>SUM(AB28:AE28)</f>
        <v>0</v>
      </c>
      <c r="AG28" s="6">
        <v>0</v>
      </c>
      <c r="AH28" s="6">
        <v>0</v>
      </c>
      <c r="AI28" s="6">
        <v>0</v>
      </c>
      <c r="AJ28" s="6">
        <v>0</v>
      </c>
      <c r="AK28" s="42">
        <f>SUM(AG28:AJ28)</f>
        <v>0</v>
      </c>
      <c r="AL28" s="6">
        <v>0</v>
      </c>
      <c r="AM28" s="6">
        <v>0</v>
      </c>
      <c r="AN28" s="6">
        <v>0</v>
      </c>
      <c r="AO28" s="6">
        <v>0</v>
      </c>
      <c r="AP28" s="42">
        <f>SUM(AL28:AO28)</f>
        <v>0</v>
      </c>
      <c r="AQ28" s="6">
        <v>0</v>
      </c>
      <c r="AR28" s="6">
        <v>0</v>
      </c>
      <c r="AS28" s="6">
        <v>0</v>
      </c>
    </row>
    <row r="29" spans="2:45" outlineLevel="1" x14ac:dyDescent="0.3">
      <c r="B29" t="s">
        <v>123</v>
      </c>
      <c r="C29" s="6">
        <v>0</v>
      </c>
      <c r="D29" s="6">
        <v>0</v>
      </c>
      <c r="E29" s="6">
        <v>0</v>
      </c>
      <c r="F29" s="6">
        <v>0</v>
      </c>
      <c r="G29" s="42">
        <f>SUM(C29:F29)</f>
        <v>0</v>
      </c>
      <c r="H29" s="6">
        <v>0</v>
      </c>
      <c r="I29" s="6">
        <v>0</v>
      </c>
      <c r="J29" s="6">
        <v>0</v>
      </c>
      <c r="K29" s="6">
        <v>0</v>
      </c>
      <c r="L29" s="42">
        <f>SUM(H29:K29)</f>
        <v>0</v>
      </c>
      <c r="M29" s="6">
        <v>0</v>
      </c>
      <c r="N29" s="6">
        <v>0</v>
      </c>
      <c r="O29" s="6">
        <v>3170</v>
      </c>
      <c r="P29" s="6">
        <v>-1207</v>
      </c>
      <c r="Q29" s="42">
        <f>SUM(M29:P29)</f>
        <v>1963</v>
      </c>
      <c r="R29" s="6">
        <v>0</v>
      </c>
      <c r="S29" s="6">
        <v>0</v>
      </c>
      <c r="T29" s="6">
        <v>0</v>
      </c>
      <c r="U29" s="6">
        <v>0</v>
      </c>
      <c r="V29" s="42">
        <f>SUM(R29:U29)</f>
        <v>0</v>
      </c>
      <c r="W29" s="6">
        <v>0</v>
      </c>
      <c r="X29" s="6">
        <v>0</v>
      </c>
      <c r="Y29" s="6">
        <v>0</v>
      </c>
      <c r="Z29" s="6">
        <v>0</v>
      </c>
      <c r="AA29" s="42">
        <f>SUM(W29:Z29)</f>
        <v>0</v>
      </c>
      <c r="AB29" s="6">
        <v>0</v>
      </c>
      <c r="AC29" s="6">
        <v>0</v>
      </c>
      <c r="AD29" s="6">
        <v>0</v>
      </c>
      <c r="AE29" s="6">
        <v>0</v>
      </c>
      <c r="AF29" s="42">
        <f>SUM(AB29:AE29)</f>
        <v>0</v>
      </c>
      <c r="AG29" s="6">
        <v>0</v>
      </c>
      <c r="AH29" s="6">
        <v>0</v>
      </c>
      <c r="AI29" s="6">
        <v>0</v>
      </c>
      <c r="AJ29" s="6">
        <v>0</v>
      </c>
      <c r="AK29" s="42">
        <f>SUM(AG29:AJ29)</f>
        <v>0</v>
      </c>
      <c r="AL29" s="6">
        <v>0</v>
      </c>
      <c r="AM29" s="6">
        <v>0</v>
      </c>
      <c r="AN29" s="6">
        <v>0</v>
      </c>
      <c r="AO29" s="6">
        <v>0</v>
      </c>
      <c r="AP29" s="42">
        <f>SUM(AL29:AO29)</f>
        <v>0</v>
      </c>
      <c r="AQ29" s="6">
        <v>0</v>
      </c>
      <c r="AR29" s="6">
        <v>0</v>
      </c>
      <c r="AS29" s="6">
        <v>0</v>
      </c>
    </row>
    <row r="30" spans="2:45" x14ac:dyDescent="0.3">
      <c r="C30" s="6"/>
      <c r="D30" s="6"/>
      <c r="E30" s="6"/>
      <c r="F30" s="6"/>
      <c r="G30" s="42"/>
      <c r="H30" s="6"/>
      <c r="I30" s="6"/>
      <c r="J30" s="6"/>
      <c r="K30" s="6"/>
      <c r="L30" s="42"/>
      <c r="M30" s="6"/>
      <c r="N30" s="6"/>
      <c r="O30" s="6"/>
      <c r="P30" s="6"/>
      <c r="Q30" s="42"/>
      <c r="R30" s="6"/>
      <c r="S30" s="6"/>
      <c r="T30" s="6"/>
      <c r="U30" s="6"/>
      <c r="V30" s="42"/>
      <c r="W30" s="6"/>
      <c r="X30" s="6"/>
      <c r="Y30" s="6"/>
      <c r="Z30" s="6"/>
      <c r="AA30" s="42"/>
      <c r="AB30" s="6"/>
      <c r="AC30" s="6"/>
      <c r="AD30" s="6"/>
      <c r="AE30" s="6"/>
      <c r="AF30" s="42"/>
      <c r="AG30" s="6"/>
      <c r="AH30" s="6"/>
      <c r="AI30" s="6"/>
      <c r="AJ30" s="6"/>
      <c r="AK30" s="42"/>
      <c r="AL30" s="6"/>
      <c r="AM30" s="6"/>
      <c r="AN30" s="6"/>
      <c r="AO30" s="6"/>
      <c r="AP30" s="42"/>
      <c r="AQ30" s="6"/>
      <c r="AR30" s="6"/>
      <c r="AS30" s="6"/>
    </row>
    <row r="31" spans="2:45" x14ac:dyDescent="0.3">
      <c r="B31" s="15" t="s">
        <v>50</v>
      </c>
      <c r="C31" s="16">
        <f t="shared" ref="C31:S31" si="17">C22+C24</f>
        <v>9181</v>
      </c>
      <c r="D31" s="16">
        <f t="shared" si="17"/>
        <v>80573</v>
      </c>
      <c r="E31" s="16">
        <f t="shared" si="17"/>
        <v>3769</v>
      </c>
      <c r="F31" s="16">
        <f t="shared" si="17"/>
        <v>79406</v>
      </c>
      <c r="G31" s="41">
        <f>G22+G24</f>
        <v>172929</v>
      </c>
      <c r="H31" s="16">
        <f t="shared" si="17"/>
        <v>52861</v>
      </c>
      <c r="I31" s="16">
        <f t="shared" si="17"/>
        <v>78821</v>
      </c>
      <c r="J31" s="16">
        <f t="shared" si="17"/>
        <v>-73063</v>
      </c>
      <c r="K31" s="16">
        <f t="shared" si="17"/>
        <v>12053</v>
      </c>
      <c r="L31" s="41">
        <f t="shared" si="17"/>
        <v>70672</v>
      </c>
      <c r="M31" s="16">
        <f t="shared" si="17"/>
        <v>76777</v>
      </c>
      <c r="N31" s="16">
        <f t="shared" si="17"/>
        <v>30120</v>
      </c>
      <c r="O31" s="16">
        <f t="shared" si="17"/>
        <v>34807</v>
      </c>
      <c r="P31" s="16">
        <f t="shared" si="17"/>
        <v>20221</v>
      </c>
      <c r="Q31" s="41">
        <f t="shared" si="17"/>
        <v>161925</v>
      </c>
      <c r="R31" s="16">
        <f t="shared" si="17"/>
        <v>12006</v>
      </c>
      <c r="S31" s="16">
        <f t="shared" si="17"/>
        <v>16411</v>
      </c>
      <c r="T31" s="16">
        <f t="shared" ref="T31:AR31" si="18">T22+T24</f>
        <v>58963</v>
      </c>
      <c r="U31" s="16">
        <f t="shared" si="18"/>
        <v>51587</v>
      </c>
      <c r="V31" s="41">
        <f t="shared" si="18"/>
        <v>138967</v>
      </c>
      <c r="W31" s="16">
        <f t="shared" si="18"/>
        <v>51040</v>
      </c>
      <c r="X31" s="16">
        <f t="shared" si="18"/>
        <v>55842</v>
      </c>
      <c r="Y31" s="16">
        <f t="shared" si="18"/>
        <v>61265</v>
      </c>
      <c r="Z31" s="16">
        <f t="shared" si="18"/>
        <v>57616</v>
      </c>
      <c r="AA31" s="41">
        <f t="shared" si="18"/>
        <v>225763</v>
      </c>
      <c r="AB31" s="16">
        <f t="shared" si="18"/>
        <v>68943</v>
      </c>
      <c r="AC31" s="16">
        <f t="shared" si="18"/>
        <v>72526.002490000013</v>
      </c>
      <c r="AD31" s="16">
        <f t="shared" si="18"/>
        <v>67226</v>
      </c>
      <c r="AE31" s="16">
        <f t="shared" si="18"/>
        <v>57772</v>
      </c>
      <c r="AF31" s="41">
        <f t="shared" si="18"/>
        <v>266467.00248999998</v>
      </c>
      <c r="AG31" s="16">
        <f t="shared" si="18"/>
        <v>82997</v>
      </c>
      <c r="AH31" s="16">
        <f t="shared" si="18"/>
        <v>105842</v>
      </c>
      <c r="AI31" s="16">
        <f t="shared" si="18"/>
        <v>110185</v>
      </c>
      <c r="AJ31" s="16">
        <f t="shared" si="18"/>
        <v>100765</v>
      </c>
      <c r="AK31" s="41">
        <f t="shared" si="18"/>
        <v>399789</v>
      </c>
      <c r="AL31" s="16">
        <f t="shared" si="18"/>
        <v>100686</v>
      </c>
      <c r="AM31" s="16">
        <f t="shared" si="18"/>
        <v>143901</v>
      </c>
      <c r="AN31" s="16">
        <f t="shared" si="18"/>
        <v>166090</v>
      </c>
      <c r="AO31" s="16">
        <f t="shared" si="18"/>
        <v>115937</v>
      </c>
      <c r="AP31" s="41">
        <f t="shared" si="18"/>
        <v>526614</v>
      </c>
      <c r="AQ31" s="16">
        <f t="shared" si="18"/>
        <v>148413</v>
      </c>
      <c r="AR31" s="16">
        <f t="shared" si="18"/>
        <v>221301</v>
      </c>
      <c r="AS31" s="16">
        <f t="shared" ref="AS31" si="19">AS22+AS24</f>
        <v>226196</v>
      </c>
    </row>
    <row r="32" spans="2:45" x14ac:dyDescent="0.3">
      <c r="B32" s="15" t="s">
        <v>142</v>
      </c>
      <c r="C32" s="16">
        <f t="shared" ref="C32:S32" si="20">C31-C27</f>
        <v>14286</v>
      </c>
      <c r="D32" s="16">
        <f t="shared" si="20"/>
        <v>87196</v>
      </c>
      <c r="E32" s="16">
        <f t="shared" si="20"/>
        <v>7038</v>
      </c>
      <c r="F32" s="16">
        <f t="shared" si="20"/>
        <v>98322</v>
      </c>
      <c r="G32" s="41">
        <f>G31-G27</f>
        <v>206842</v>
      </c>
      <c r="H32" s="16">
        <f t="shared" si="20"/>
        <v>60692</v>
      </c>
      <c r="I32" s="16">
        <f t="shared" si="20"/>
        <v>86283</v>
      </c>
      <c r="J32" s="16">
        <f t="shared" si="20"/>
        <v>-59784</v>
      </c>
      <c r="K32" s="16">
        <f t="shared" si="20"/>
        <v>21462</v>
      </c>
      <c r="L32" s="41">
        <f t="shared" si="20"/>
        <v>108653</v>
      </c>
      <c r="M32" s="16">
        <f t="shared" si="20"/>
        <v>84434</v>
      </c>
      <c r="N32" s="16">
        <f>N31+N27</f>
        <v>30613</v>
      </c>
      <c r="O32" s="16">
        <f t="shared" si="20"/>
        <v>44342</v>
      </c>
      <c r="P32" s="16">
        <f t="shared" si="20"/>
        <v>24798</v>
      </c>
      <c r="Q32" s="41">
        <f t="shared" si="20"/>
        <v>183201</v>
      </c>
      <c r="R32" s="16">
        <f t="shared" si="20"/>
        <v>17363</v>
      </c>
      <c r="S32" s="16">
        <f t="shared" si="20"/>
        <v>20899</v>
      </c>
      <c r="T32" s="16">
        <f t="shared" ref="T32:AS32" si="21">T31-T27</f>
        <v>63820</v>
      </c>
      <c r="U32" s="16">
        <f t="shared" si="21"/>
        <v>60068</v>
      </c>
      <c r="V32" s="41">
        <f t="shared" si="21"/>
        <v>162150</v>
      </c>
      <c r="W32" s="16">
        <f t="shared" si="21"/>
        <v>57897</v>
      </c>
      <c r="X32" s="16">
        <f t="shared" si="21"/>
        <v>60807</v>
      </c>
      <c r="Y32" s="16">
        <f t="shared" si="21"/>
        <v>65780</v>
      </c>
      <c r="Z32" s="16">
        <f t="shared" si="21"/>
        <v>60230</v>
      </c>
      <c r="AA32" s="41">
        <f t="shared" si="21"/>
        <v>244714</v>
      </c>
      <c r="AB32" s="16">
        <f t="shared" si="21"/>
        <v>73217</v>
      </c>
      <c r="AC32" s="16">
        <f t="shared" si="21"/>
        <v>75437.002490000013</v>
      </c>
      <c r="AD32" s="16">
        <f t="shared" si="21"/>
        <v>70147</v>
      </c>
      <c r="AE32" s="16">
        <f t="shared" si="21"/>
        <v>61436</v>
      </c>
      <c r="AF32" s="41">
        <f t="shared" si="21"/>
        <v>280237.00248999998</v>
      </c>
      <c r="AG32" s="16">
        <f t="shared" si="21"/>
        <v>87344</v>
      </c>
      <c r="AH32" s="16">
        <f t="shared" si="21"/>
        <v>111432</v>
      </c>
      <c r="AI32" s="16">
        <f t="shared" si="21"/>
        <v>116828</v>
      </c>
      <c r="AJ32" s="16">
        <f t="shared" si="21"/>
        <v>107418</v>
      </c>
      <c r="AK32" s="41">
        <f t="shared" si="21"/>
        <v>423022</v>
      </c>
      <c r="AL32" s="16">
        <f t="shared" si="21"/>
        <v>108088</v>
      </c>
      <c r="AM32" s="16">
        <f t="shared" si="21"/>
        <v>151632</v>
      </c>
      <c r="AN32" s="16">
        <f t="shared" si="21"/>
        <v>172215</v>
      </c>
      <c r="AO32" s="16">
        <f t="shared" si="21"/>
        <v>124665</v>
      </c>
      <c r="AP32" s="41">
        <f t="shared" si="21"/>
        <v>556600</v>
      </c>
      <c r="AQ32" s="16">
        <f t="shared" si="21"/>
        <v>156258</v>
      </c>
      <c r="AR32" s="16">
        <f t="shared" si="21"/>
        <v>228604</v>
      </c>
      <c r="AS32" s="16">
        <f t="shared" si="21"/>
        <v>236059</v>
      </c>
    </row>
    <row r="33" spans="2:45" outlineLevel="1" x14ac:dyDescent="0.3">
      <c r="B33" t="s">
        <v>62</v>
      </c>
      <c r="C33" s="12">
        <f t="shared" ref="C33:T33" si="22">IFERROR(C31/C22,0)</f>
        <v>5.6188302110809871E-2</v>
      </c>
      <c r="D33" s="12">
        <f t="shared" si="22"/>
        <v>0.46516984966399555</v>
      </c>
      <c r="E33" s="12">
        <f t="shared" si="22"/>
        <v>2.9168214462605251E-2</v>
      </c>
      <c r="F33" s="12">
        <f t="shared" si="22"/>
        <v>0.55225510310533088</v>
      </c>
      <c r="G33" s="43">
        <f t="shared" si="22"/>
        <v>0.28367152769803644</v>
      </c>
      <c r="H33" s="12">
        <f t="shared" si="22"/>
        <v>0.37044745786467642</v>
      </c>
      <c r="I33" s="12">
        <f t="shared" si="22"/>
        <v>0.47202726009677576</v>
      </c>
      <c r="J33" s="12">
        <f t="shared" si="22"/>
        <v>-11.56243076436145</v>
      </c>
      <c r="K33" s="12">
        <f t="shared" si="22"/>
        <v>0.27416860015467903</v>
      </c>
      <c r="L33" s="43">
        <f>IFERROR(L31/L22,0)</f>
        <v>0.1963329258806534</v>
      </c>
      <c r="M33" s="12">
        <f t="shared" si="22"/>
        <v>0.45791360255745017</v>
      </c>
      <c r="N33" s="12">
        <f t="shared" si="22"/>
        <v>0.30556034613940936</v>
      </c>
      <c r="O33" s="12">
        <f t="shared" si="22"/>
        <v>0.77593740247001652</v>
      </c>
      <c r="P33" s="12">
        <f t="shared" si="22"/>
        <v>0.20917987338105681</v>
      </c>
      <c r="Q33" s="43">
        <f>IFERROR(Q31/Q22,0)</f>
        <v>0.39710275010667884</v>
      </c>
      <c r="R33" s="12">
        <f t="shared" si="22"/>
        <v>0.18102044508775103</v>
      </c>
      <c r="S33" s="12">
        <f t="shared" si="22"/>
        <v>0.28233492757113854</v>
      </c>
      <c r="T33" s="12">
        <f t="shared" si="22"/>
        <v>0.29706077949296683</v>
      </c>
      <c r="U33" s="12">
        <f t="shared" ref="U33:AR33" si="23">IFERROR(U31/U22,0)</f>
        <v>0.27099278746395045</v>
      </c>
      <c r="V33" s="43">
        <f t="shared" si="23"/>
        <v>0.27073198766415807</v>
      </c>
      <c r="W33" s="12">
        <f t="shared" si="23"/>
        <v>0.31661352555115813</v>
      </c>
      <c r="X33" s="12">
        <f t="shared" si="23"/>
        <v>0.3592650256700593</v>
      </c>
      <c r="Y33" s="12">
        <f t="shared" si="23"/>
        <v>0.38226118425157546</v>
      </c>
      <c r="Z33" s="12">
        <f t="shared" si="23"/>
        <v>0.40366278295839086</v>
      </c>
      <c r="AA33" s="43">
        <f t="shared" si="23"/>
        <v>0.36434366239915567</v>
      </c>
      <c r="AB33" s="12">
        <f t="shared" si="23"/>
        <v>0.40071025038941716</v>
      </c>
      <c r="AC33" s="12">
        <f t="shared" si="23"/>
        <v>0.34622252278475985</v>
      </c>
      <c r="AD33" s="12">
        <f t="shared" si="23"/>
        <v>0.31910419564154535</v>
      </c>
      <c r="AE33" s="12">
        <f t="shared" si="23"/>
        <v>0.27865563080010031</v>
      </c>
      <c r="AF33" s="43">
        <f t="shared" si="23"/>
        <v>0.33328163804775174</v>
      </c>
      <c r="AG33" s="12">
        <f t="shared" si="23"/>
        <v>0.32791788323330817</v>
      </c>
      <c r="AH33" s="12">
        <f t="shared" si="23"/>
        <v>0.3377993667977327</v>
      </c>
      <c r="AI33" s="12">
        <f t="shared" si="23"/>
        <v>0.36497063606943997</v>
      </c>
      <c r="AJ33" s="12">
        <f t="shared" si="23"/>
        <v>0.35617082343626288</v>
      </c>
      <c r="AK33" s="43">
        <f t="shared" si="23"/>
        <v>0.34726695644016387</v>
      </c>
      <c r="AL33" s="12">
        <f t="shared" si="23"/>
        <v>0.32643308488116118</v>
      </c>
      <c r="AM33" s="12">
        <f t="shared" si="23"/>
        <v>0.36697268762910257</v>
      </c>
      <c r="AN33" s="12">
        <f t="shared" si="23"/>
        <v>0.33102406396862155</v>
      </c>
      <c r="AO33" s="12">
        <f t="shared" si="23"/>
        <v>0.31529894888565563</v>
      </c>
      <c r="AP33" s="43">
        <f t="shared" si="23"/>
        <v>0.33541780253040721</v>
      </c>
      <c r="AQ33" s="12">
        <f t="shared" si="23"/>
        <v>0.33809140881102029</v>
      </c>
      <c r="AR33" s="12">
        <f t="shared" si="23"/>
        <v>0.33281649005765984</v>
      </c>
      <c r="AS33" s="12">
        <f t="shared" ref="AS33" si="24">IFERROR(AS31/AS22,0)</f>
        <v>0.41250296343576182</v>
      </c>
    </row>
    <row r="34" spans="2:45" outlineLevel="1" x14ac:dyDescent="0.3">
      <c r="B34" t="s">
        <v>128</v>
      </c>
      <c r="C34" s="12"/>
      <c r="D34" s="12"/>
      <c r="E34" s="12"/>
      <c r="F34" s="12">
        <f>SUM(C31:F31)/SUM(C22:F22)</f>
        <v>0.28367152769803644</v>
      </c>
      <c r="G34" s="43">
        <f>G33</f>
        <v>0.28367152769803644</v>
      </c>
      <c r="H34" s="12">
        <f>SUM(D31:F31,H31)/SUM(D22:F22,H22)</f>
        <v>0.36781466714665106</v>
      </c>
      <c r="I34" s="12">
        <f>SUM(E31:F31,H31:I31)/SUM(E22:F22,H22:I22)</f>
        <v>0.36873927370083065</v>
      </c>
      <c r="J34" s="12">
        <f>SUM(F31,H31:J31)/SUM(F22,H22:J22)</f>
        <v>0.30019596200816473</v>
      </c>
      <c r="K34" s="12">
        <f>SUM(H31,I31:K31)/SUM(H22,I22:K22)</f>
        <v>0.1963329258806534</v>
      </c>
      <c r="L34" s="43">
        <f>L33</f>
        <v>0.1963329258806534</v>
      </c>
      <c r="M34" s="12">
        <f>SUM(I31:K31,M31)/SUM(I22:K22,M22)</f>
        <v>0.24572651793043968</v>
      </c>
      <c r="N34" s="12">
        <f>SUM(J31:K31,M31:N31)/SUM(J22:K22,M22:N22)</f>
        <v>0.14497300337102437</v>
      </c>
      <c r="O34" s="12">
        <f>SUM(K31,M31:O31)/SUM(K22,M22:O22)</f>
        <v>0.4330451191347941</v>
      </c>
      <c r="P34" s="12">
        <f>SUM(M31,N31:P31)/SUM(M22,N22:P22)</f>
        <v>0.39710275010667884</v>
      </c>
      <c r="Q34" s="43">
        <f>Q33</f>
        <v>0.39710275010667884</v>
      </c>
      <c r="R34" s="12">
        <f>SUM(N31:P31,R31)/SUM(N22:P22,R22)</f>
        <v>0.31705844535168703</v>
      </c>
      <c r="S34" s="12">
        <f>SUM(O31:P31,R31:S31)/SUM(O22:P22,R22:S22)</f>
        <v>0.31373131410352811</v>
      </c>
      <c r="T34" s="12">
        <f>SUM(P31,R31:T31)/SUM(P22,R22:T22)</f>
        <v>0.25643341610939785</v>
      </c>
      <c r="U34" s="12">
        <f>SUM(R31,S31:U31)/SUM(R22,S22:U22)</f>
        <v>0.27073198766415807</v>
      </c>
      <c r="V34" s="43">
        <f>V33</f>
        <v>0.27073198766415807</v>
      </c>
      <c r="W34" s="12">
        <f>SUM(S31:U31,W31)/SUM(S22:U22,W22)</f>
        <v>0.29267671079263974</v>
      </c>
      <c r="X34" s="12">
        <f>SUM(T31:U31,W31:X31)/SUM(T22:U22,W22:X22)</f>
        <v>0.30819953762698604</v>
      </c>
      <c r="Y34" s="12">
        <f>SUM(U31,W31:Y31)/SUM(U22,W22:Y22)</f>
        <v>0.32930150028549032</v>
      </c>
      <c r="Z34" s="12">
        <f>SUM(W31,X31:Z31)/SUM(W22,X22:Z22)</f>
        <v>0.36434366239915567</v>
      </c>
      <c r="AA34" s="43">
        <f>AA33</f>
        <v>0.36434366239915567</v>
      </c>
      <c r="AB34" s="12">
        <f>SUM(X31:Z31,AB31)/SUM(X22:Z22,AB22)</f>
        <v>0.38647145311020492</v>
      </c>
      <c r="AC34" s="12">
        <f>SUM(Y31:Z31,AB31:AC31)/SUM(Y22:Z22,AB22:AC22)</f>
        <v>0.38033228718406947</v>
      </c>
      <c r="AD34" s="12">
        <f>SUM(Z31,AB31:AD31)/SUM(Z22,AB22:AD22)</f>
        <v>0.36236043180438315</v>
      </c>
      <c r="AE34" s="12">
        <f>SUM(AB31,AC31:AE31)/SUM(AB22,AC22:AE22)</f>
        <v>0.33328163804775174</v>
      </c>
      <c r="AF34" s="43">
        <f>AF33</f>
        <v>0.33328163804775174</v>
      </c>
      <c r="AG34" s="12">
        <f>SUM(AC31:AE31,AG31)/SUM(AC22:AE22,AG22)</f>
        <v>0.31856535006265474</v>
      </c>
      <c r="AH34" s="12">
        <f>SUM(AD31:AE31,AG31:AH31)/SUM(AD22:AE22,AG22:AH22)</f>
        <v>0.318802022701554</v>
      </c>
      <c r="AI34" s="12">
        <f>SUM(AE31,AG31:AI31)/SUM(AE22,AG22:AI22)</f>
        <v>0.3317008411611147</v>
      </c>
      <c r="AJ34" s="12">
        <f>SUM(AG31,AH31:AJ31)/SUM(AG22,AH22:AJ22)</f>
        <v>0.34726695644016387</v>
      </c>
      <c r="AK34" s="43">
        <f>AK33</f>
        <v>0.34726695644016387</v>
      </c>
      <c r="AL34" s="12">
        <f>SUM(AH31:AJ31,AL31)/SUM(AH22:AJ22,AL22)</f>
        <v>0.34599994695769215</v>
      </c>
      <c r="AM34" s="12">
        <f>SUM(AI31:AJ31,AL31:AM31)/SUM(AI22:AJ22,AL22:AM22)</f>
        <v>0.35439704493436214</v>
      </c>
      <c r="AN34" s="12">
        <f>SUM(AJ31,AL31:AN31)/SUM(AJ22,AL22:AN22)</f>
        <v>0.34435182136650799</v>
      </c>
      <c r="AO34" s="12">
        <f>SUM(AL31,AM31:AO31)/SUM(AL22,AM22:AO22)</f>
        <v>0.33541780253040721</v>
      </c>
      <c r="AP34" s="43">
        <f>AP33</f>
        <v>0.33541780253040721</v>
      </c>
      <c r="AQ34" s="12">
        <f>SUM(AM31:AO31,AQ31)/SUM(AM22:AO22,AQ22)</f>
        <v>0.3377375843401621</v>
      </c>
      <c r="AR34" s="12">
        <f>SUM(AN31:AO31,AQ31:AR31)/SUM(AN22:AO22,AQ22:AR22)</f>
        <v>0.33027002703006753</v>
      </c>
      <c r="AS34" s="12">
        <f>SUM(AO31,AQ31:AS31)/SUM(AO22,AQ22:AS22)</f>
        <v>0.35240613437282481</v>
      </c>
    </row>
    <row r="35" spans="2:45" outlineLevel="1" x14ac:dyDescent="0.3">
      <c r="B35" t="s">
        <v>70</v>
      </c>
      <c r="C35" s="12">
        <f t="shared" ref="C35:T35" si="25">IFERROR((C31-C27)/C22,0)</f>
        <v>8.7431225787499164E-2</v>
      </c>
      <c r="D35" s="12">
        <f t="shared" si="25"/>
        <v>0.50340623051520683</v>
      </c>
      <c r="E35" s="12">
        <f t="shared" si="25"/>
        <v>5.4466939078751858E-2</v>
      </c>
      <c r="F35" s="12">
        <f t="shared" si="25"/>
        <v>0.68381263692318395</v>
      </c>
      <c r="G35" s="43">
        <f t="shared" si="25"/>
        <v>0.33930217680156166</v>
      </c>
      <c r="H35" s="12">
        <f t="shared" si="25"/>
        <v>0.42532674585654717</v>
      </c>
      <c r="I35" s="12">
        <f t="shared" si="25"/>
        <v>0.51671417620849902</v>
      </c>
      <c r="J35" s="12">
        <f t="shared" si="25"/>
        <v>-9.4609906630796008</v>
      </c>
      <c r="K35" s="12">
        <f t="shared" si="25"/>
        <v>0.48819434966562031</v>
      </c>
      <c r="L35" s="43">
        <f>IFERROR((L31-L27)/L22,0)</f>
        <v>0.30184742749194354</v>
      </c>
      <c r="M35" s="12">
        <f t="shared" si="25"/>
        <v>0.50358150381410771</v>
      </c>
      <c r="N35" s="12">
        <f t="shared" si="25"/>
        <v>0.30055897659602526</v>
      </c>
      <c r="O35" s="12">
        <f t="shared" si="25"/>
        <v>0.98849703508850151</v>
      </c>
      <c r="P35" s="12">
        <f t="shared" si="25"/>
        <v>0.25652749617246656</v>
      </c>
      <c r="Q35" s="43">
        <f>IFERROR((Q31-Q27)/Q22,0)</f>
        <v>0.44927973396506821</v>
      </c>
      <c r="R35" s="12">
        <f t="shared" si="25"/>
        <v>0.26179060370303359</v>
      </c>
      <c r="S35" s="12">
        <f t="shared" si="25"/>
        <v>0.35954650242576469</v>
      </c>
      <c r="T35" s="12">
        <f t="shared" si="25"/>
        <v>0.32153077264116725</v>
      </c>
      <c r="U35" s="12">
        <f t="shared" ref="U35:AR35" si="26">IFERROR((U31-U27)/U22,0)</f>
        <v>0.31554451232644998</v>
      </c>
      <c r="V35" s="43">
        <f t="shared" si="26"/>
        <v>0.31589652075487873</v>
      </c>
      <c r="W35" s="12">
        <f t="shared" si="26"/>
        <v>0.35914916318251183</v>
      </c>
      <c r="X35" s="12">
        <f t="shared" si="26"/>
        <v>0.39120784384368928</v>
      </c>
      <c r="Y35" s="12">
        <f t="shared" si="26"/>
        <v>0.41043239533287579</v>
      </c>
      <c r="Z35" s="12">
        <f t="shared" si="26"/>
        <v>0.42197669775034508</v>
      </c>
      <c r="AA35" s="43">
        <f t="shared" si="26"/>
        <v>0.39492740174584395</v>
      </c>
      <c r="AB35" s="12">
        <f t="shared" si="26"/>
        <v>0.42555157743007926</v>
      </c>
      <c r="AC35" s="12">
        <f t="shared" si="26"/>
        <v>0.3601189699792044</v>
      </c>
      <c r="AD35" s="12">
        <f t="shared" si="26"/>
        <v>0.33296941676832598</v>
      </c>
      <c r="AE35" s="12">
        <f t="shared" si="26"/>
        <v>0.29632845208465974</v>
      </c>
      <c r="AF35" s="43">
        <f t="shared" si="26"/>
        <v>0.35050436398767282</v>
      </c>
      <c r="AG35" s="12">
        <f t="shared" si="26"/>
        <v>0.34509270929226443</v>
      </c>
      <c r="AH35" s="12">
        <f t="shared" si="26"/>
        <v>0.35564009600163404</v>
      </c>
      <c r="AI35" s="12">
        <f t="shared" si="26"/>
        <v>0.38697453801080489</v>
      </c>
      <c r="AJ35" s="12">
        <f t="shared" si="26"/>
        <v>0.37968696979979638</v>
      </c>
      <c r="AK35" s="43">
        <f t="shared" si="26"/>
        <v>0.36744773479818355</v>
      </c>
      <c r="AL35" s="12">
        <f t="shared" si="26"/>
        <v>0.35043103588021124</v>
      </c>
      <c r="AM35" s="12">
        <f t="shared" si="26"/>
        <v>0.38668808813403716</v>
      </c>
      <c r="AN35" s="12">
        <f t="shared" si="26"/>
        <v>0.34323143582609528</v>
      </c>
      <c r="AO35" s="12">
        <f t="shared" si="26"/>
        <v>0.3390353680259991</v>
      </c>
      <c r="AP35" s="43">
        <f t="shared" si="26"/>
        <v>0.35451687362740952</v>
      </c>
      <c r="AQ35" s="12">
        <f t="shared" si="26"/>
        <v>0.35596266740779048</v>
      </c>
      <c r="AR35" s="12">
        <f t="shared" si="26"/>
        <v>0.34379953499144278</v>
      </c>
      <c r="AS35" s="12">
        <f t="shared" ref="AS35" si="27">IFERROR((AS31-AS27)/AS22,0)</f>
        <v>0.43048965077049328</v>
      </c>
    </row>
    <row r="36" spans="2:45" outlineLevel="1" x14ac:dyDescent="0.3">
      <c r="B36" t="s">
        <v>127</v>
      </c>
      <c r="C36" s="12"/>
      <c r="D36" s="12"/>
      <c r="E36" s="12"/>
      <c r="F36" s="12">
        <f>(SUM(C31:F31)-SUM(C27:F27))/SUM(C22:F22)</f>
        <v>0.33930217680156166</v>
      </c>
      <c r="G36" s="43">
        <f>G35</f>
        <v>0.33930217680156166</v>
      </c>
      <c r="H36" s="12">
        <f>(SUM(D31:F31,H31)-SUM(D27:F27,H27))/SUM(D22:F22,H22)</f>
        <v>0.4300298179002493</v>
      </c>
      <c r="I36" s="12">
        <f>(SUM(E31:F31,H31:I31)-SUM(E27:F27,H27:I27))/SUM(E22:F22,H22:I22)</f>
        <v>0.43305931214388688</v>
      </c>
      <c r="J36" s="12">
        <f>(SUM(F31,H31:J31)-SUM(F27,H27:J27))/SUM(F22,H22:J22)</f>
        <v>0.40347946748792363</v>
      </c>
      <c r="K36" s="12">
        <f>(SUM(H31,I31:K31)-SUM(H27,I27:K27))/SUM(H22,I22:K22)</f>
        <v>0.30184742749194354</v>
      </c>
      <c r="L36" s="43">
        <f>L35</f>
        <v>0.30184742749194354</v>
      </c>
      <c r="M36" s="12">
        <f>(SUM(I31:K31,M31)-SUM(I27:K27,M27))/SUM(I22:K22,M22)</f>
        <v>0.3439438654099945</v>
      </c>
      <c r="N36" s="12">
        <f>(SUM(J31:K31,M31:N31)-SUM(J27:K27,M27:N27))/SUM(J22:K22,M22:N22)</f>
        <v>0.23928586096973029</v>
      </c>
      <c r="O36" s="12">
        <f>(SUM(K31,M31:O31)-SUM(K27,M27:O27))/SUM(K22,M22:O22)</f>
        <v>0.50657635329240125</v>
      </c>
      <c r="P36" s="12">
        <f>(SUM(M31,N31:P31)-SUM(M27,N27:P27))/SUM(M22,N22:P22)</f>
        <v>0.44927973396506821</v>
      </c>
      <c r="Q36" s="43">
        <f>Q35</f>
        <v>0.44927973396506821</v>
      </c>
      <c r="R36" s="12">
        <f>(SUM(N31:P31,R31)-SUM(N27:P27,R27))/SUM(N22:P22,R22)</f>
        <v>0.37898591163195972</v>
      </c>
      <c r="S36" s="12">
        <f>(SUM(O31:P31,R31:S31)-SUM(O27:P27,R27:S27))/SUM(O22:P22,R22:S22)</f>
        <v>0.40380335067825668</v>
      </c>
      <c r="T36" s="12">
        <f>(SUM(P31,R31:T31)-SUM(P27,R27:T27))/SUM(P22,R22:T22)</f>
        <v>0.30237889829983366</v>
      </c>
      <c r="U36" s="12">
        <f>(SUM(R31,S31:U31)-SUM(R27,S27:U27))/SUM(R22,S22:U22)</f>
        <v>0.31589652075487873</v>
      </c>
      <c r="V36" s="43">
        <f>V35</f>
        <v>0.31589652075487873</v>
      </c>
      <c r="W36" s="12">
        <f>(SUM(S31:U31,W31)-SUM(S27:U27,W27))/SUM(S22:U22,W22)</f>
        <v>0.3332615347683181</v>
      </c>
      <c r="X36" s="12">
        <f>(SUM(T31:U31,W31:X31)-SUM(T27:U27,W27:X27))/SUM(T22:U22,W22:X22)</f>
        <v>0.34386264318042326</v>
      </c>
      <c r="Y36" s="12">
        <f>(SUM(U31,W31:Y31)-SUM(U27,W27:Y27))/SUM(U22,W22:Y22)</f>
        <v>0.36649467309482026</v>
      </c>
      <c r="Z36" s="12">
        <f>(SUM(W31,X31:Z31)-SUM(W27,X27:Z27))/SUM(W22,X22:Z22)</f>
        <v>0.39492740174584395</v>
      </c>
      <c r="AA36" s="43">
        <f>AA35</f>
        <v>0.39492740174584395</v>
      </c>
      <c r="AB36" s="12">
        <f>(SUM(X31:Z31,AB31)-SUM(X27:Z27,AB27))/SUM(X22:Z22,AB22)</f>
        <v>0.41243225496400415</v>
      </c>
      <c r="AC36" s="12">
        <f>(SUM(Y31:Z31,AB31:AC31)-SUM(Y27:Z27,AB27:AC27))/SUM(Y22:Z22,AB22:AC22)</f>
        <v>0.40124289331691121</v>
      </c>
      <c r="AD36" s="12">
        <f>(SUM(Z31,AB31:AD31)-SUM(Z27,AB27:AD27))/SUM(Z22,AB22:AD22)</f>
        <v>0.37966810835343906</v>
      </c>
      <c r="AE36" s="12">
        <f>(SUM(AB31,AC31:AE31)-SUM(AB27,AC27:AE27))/SUM(AB22,AC22:AE22)</f>
        <v>0.35050436398767282</v>
      </c>
      <c r="AF36" s="43">
        <f>AF35</f>
        <v>0.35050436398767282</v>
      </c>
      <c r="AG36" s="12">
        <f>(SUM(AC31:AE31,AG31)-SUM(AC27:AE27,AG27))/SUM(AC22:AE22,AG22)</f>
        <v>0.3342857421251868</v>
      </c>
      <c r="AH36" s="12">
        <f>(SUM(AD31:AE31,AG31:AH31)-SUM(AD27:AE27,AG27:AH27))/SUM(AD22:AE22,AG22:AH22)</f>
        <v>0.33558540713065277</v>
      </c>
      <c r="AI36" s="12">
        <f>(SUM(AE31,AG31:AI31)-SUM(AE27,AG27:AI27))/SUM(AE22,AG22:AI22)</f>
        <v>0.35052098440393581</v>
      </c>
      <c r="AJ36" s="12">
        <f>(SUM(AG31,AH31:AJ31)-SUM(AG27,AH27:AJ27))/SUM(AG22,AH22:AJ22)</f>
        <v>0.36744773479818355</v>
      </c>
      <c r="AK36" s="43">
        <f>AK35</f>
        <v>0.36744773479818355</v>
      </c>
      <c r="AL36" s="12">
        <f>(SUM(AH31:AJ31,AL31)-SUM(AH27:AJ27,AL27))/SUM(AH22:AJ22,AL22)</f>
        <v>0.36778707491562956</v>
      </c>
      <c r="AM36" s="12">
        <f>(SUM(AI31:AJ31,AL31:AM31)-SUM(AI27:AJ27,AL27:AM27))/SUM(AI22:AJ22,AL22:AM22)</f>
        <v>0.37651413660954763</v>
      </c>
      <c r="AN36" s="12">
        <f>(SUM(AJ31,AL31:AN31)-SUM(AJ27,AL27:AN27))/SUM(AJ22,AL22:AN22)</f>
        <v>0.36314418430533701</v>
      </c>
      <c r="AO36" s="12">
        <f>(SUM(AL31,AM31:AO31)-SUM(AL27,AM27:AO27))/SUM(AL22,AM22:AO22)</f>
        <v>0.35451687362740952</v>
      </c>
      <c r="AP36" s="43">
        <f>AP35</f>
        <v>0.35451687362740952</v>
      </c>
      <c r="AQ36" s="12">
        <f>(SUM(AM31:AO31,AQ31)-SUM(AM27:AO27,AQ27))/SUM(AM22:AO22,AQ22)</f>
        <v>0.35563116490273172</v>
      </c>
      <c r="AR36" s="12">
        <f>(SUM(AN31:AO31,AQ31:AR31)-SUM(AN27:AO27,AQ27:AR27))/SUM(AN22:AO22,AQ22:AR22)</f>
        <v>0.34547304645178423</v>
      </c>
      <c r="AS36" s="12">
        <f>(SUM(AO31,AQ31:AS31)-SUM(AO27,AQ27:AS27))/SUM(AO22,AQ22:AS22)</f>
        <v>0.36910892383124039</v>
      </c>
    </row>
    <row r="37" spans="2:45" x14ac:dyDescent="0.3">
      <c r="C37" s="6"/>
      <c r="D37" s="6"/>
      <c r="E37" s="6"/>
      <c r="F37" s="6"/>
      <c r="G37" s="42"/>
      <c r="H37" s="6"/>
      <c r="I37" s="6"/>
      <c r="J37" s="6"/>
      <c r="K37" s="6"/>
      <c r="L37" s="42"/>
      <c r="M37" s="6"/>
      <c r="N37" s="6"/>
      <c r="O37" s="6"/>
      <c r="P37" s="6"/>
      <c r="Q37" s="42"/>
      <c r="R37" s="6"/>
      <c r="S37" s="6"/>
      <c r="T37" s="6"/>
      <c r="U37" s="6"/>
      <c r="V37" s="42"/>
      <c r="W37" s="6"/>
      <c r="X37" s="6"/>
      <c r="Y37" s="6"/>
      <c r="Z37" s="6"/>
      <c r="AA37" s="42"/>
      <c r="AB37" s="6"/>
      <c r="AC37" s="6"/>
      <c r="AD37" s="6"/>
      <c r="AE37" s="6"/>
      <c r="AF37" s="42"/>
      <c r="AG37" s="6"/>
      <c r="AH37" s="6"/>
      <c r="AI37" s="6"/>
      <c r="AJ37" s="6"/>
      <c r="AK37" s="42"/>
      <c r="AL37" s="6"/>
      <c r="AM37" s="6"/>
      <c r="AN37" s="6"/>
      <c r="AO37" s="6"/>
      <c r="AP37" s="42"/>
      <c r="AQ37" s="6"/>
      <c r="AR37" s="6"/>
      <c r="AS37" s="6"/>
    </row>
    <row r="38" spans="2:45" x14ac:dyDescent="0.3">
      <c r="B38" t="s">
        <v>57</v>
      </c>
      <c r="C38" s="6">
        <v>-7442</v>
      </c>
      <c r="D38" s="6">
        <v>-14899</v>
      </c>
      <c r="E38" s="6">
        <v>-11202</v>
      </c>
      <c r="F38" s="6">
        <v>-12671</v>
      </c>
      <c r="G38" s="42">
        <f>SUM(C38:F38)</f>
        <v>-46214</v>
      </c>
      <c r="H38" s="6">
        <v>-11577</v>
      </c>
      <c r="I38" s="6">
        <v>-8368</v>
      </c>
      <c r="J38" s="6">
        <v>-9812</v>
      </c>
      <c r="K38" s="6">
        <v>-12004</v>
      </c>
      <c r="L38" s="42">
        <f>SUM(H38:K38)</f>
        <v>-41761</v>
      </c>
      <c r="M38" s="6">
        <v>-9063</v>
      </c>
      <c r="N38" s="6">
        <v>-10655</v>
      </c>
      <c r="O38" s="6">
        <v>-10881</v>
      </c>
      <c r="P38" s="6">
        <v>-8123</v>
      </c>
      <c r="Q38" s="42">
        <f>SUM(M38:P38)</f>
        <v>-38722</v>
      </c>
      <c r="R38" s="6">
        <v>-6835</v>
      </c>
      <c r="S38" s="6">
        <v>-6486</v>
      </c>
      <c r="T38" s="6">
        <v>-14726</v>
      </c>
      <c r="U38" s="6">
        <v>-22608</v>
      </c>
      <c r="V38" s="42">
        <f>SUM(R38:U38)</f>
        <v>-50655</v>
      </c>
      <c r="W38" s="6">
        <v>-17335</v>
      </c>
      <c r="X38" s="6">
        <v>-18625</v>
      </c>
      <c r="Y38" s="6">
        <v>-21382</v>
      </c>
      <c r="Z38" s="6">
        <v>-19356</v>
      </c>
      <c r="AA38" s="42">
        <f>SUM(W38:Z38)</f>
        <v>-76698</v>
      </c>
      <c r="AB38" s="6">
        <v>-20873</v>
      </c>
      <c r="AC38" s="6">
        <v>-17869</v>
      </c>
      <c r="AD38" s="6">
        <v>-17733</v>
      </c>
      <c r="AE38" s="6">
        <v>-19114</v>
      </c>
      <c r="AF38" s="42">
        <f>SUM(AB38:AE38)</f>
        <v>-75589</v>
      </c>
      <c r="AG38" s="6">
        <v>-20392</v>
      </c>
      <c r="AH38" s="6">
        <v>-24411</v>
      </c>
      <c r="AI38" s="6">
        <v>-29803.999249999993</v>
      </c>
      <c r="AJ38" s="6">
        <v>-30862.000750000007</v>
      </c>
      <c r="AK38" s="42">
        <f>SUM(AG38:AJ38)</f>
        <v>-105469</v>
      </c>
      <c r="AL38" s="6">
        <v>-28493</v>
      </c>
      <c r="AM38" s="6">
        <v>-32718</v>
      </c>
      <c r="AN38" s="6">
        <v>-47185</v>
      </c>
      <c r="AO38" s="6">
        <v>-35982</v>
      </c>
      <c r="AP38" s="42">
        <f>SUM(AL38:AO38)</f>
        <v>-144378</v>
      </c>
      <c r="AQ38" s="6">
        <v>-36105</v>
      </c>
      <c r="AR38" s="6">
        <v>-54942</v>
      </c>
      <c r="AS38" s="6">
        <v>-65956</v>
      </c>
    </row>
    <row r="39" spans="2:45" x14ac:dyDescent="0.3">
      <c r="B39" t="s">
        <v>58</v>
      </c>
      <c r="C39" s="6">
        <v>-7463</v>
      </c>
      <c r="D39" s="6">
        <v>-7607</v>
      </c>
      <c r="E39" s="6">
        <v>-9161</v>
      </c>
      <c r="F39" s="6">
        <v>-7089</v>
      </c>
      <c r="G39" s="42">
        <f>SUM(C39:F39)</f>
        <v>-31320</v>
      </c>
      <c r="H39" s="6">
        <v>-6388</v>
      </c>
      <c r="I39" s="6">
        <v>-8997</v>
      </c>
      <c r="J39" s="6">
        <v>-7474</v>
      </c>
      <c r="K39" s="6">
        <v>-9275</v>
      </c>
      <c r="L39" s="42">
        <f>SUM(H39:K39)</f>
        <v>-32134</v>
      </c>
      <c r="M39" s="6">
        <v>-6723</v>
      </c>
      <c r="N39" s="6">
        <v>-9259</v>
      </c>
      <c r="O39" s="6">
        <v>-5085</v>
      </c>
      <c r="P39" s="6">
        <v>-7582</v>
      </c>
      <c r="Q39" s="42">
        <f>SUM(M39:P39)</f>
        <v>-28649</v>
      </c>
      <c r="R39" s="6">
        <v>-8251</v>
      </c>
      <c r="S39" s="6">
        <v>-9170</v>
      </c>
      <c r="T39" s="6">
        <v>-11457</v>
      </c>
      <c r="U39" s="6">
        <v>-17961</v>
      </c>
      <c r="V39" s="42">
        <f>SUM(R39:U39)</f>
        <v>-46839</v>
      </c>
      <c r="W39" s="6">
        <v>-14219</v>
      </c>
      <c r="X39" s="6">
        <v>-14000</v>
      </c>
      <c r="Y39" s="6">
        <v>-14499</v>
      </c>
      <c r="Z39" s="6">
        <v>-17968</v>
      </c>
      <c r="AA39" s="42">
        <f>SUM(W39:Z39)</f>
        <v>-60686</v>
      </c>
      <c r="AB39" s="6">
        <v>-17226</v>
      </c>
      <c r="AC39" s="6">
        <v>-17941</v>
      </c>
      <c r="AD39" s="6">
        <v>-19296</v>
      </c>
      <c r="AE39" s="6">
        <v>-20178.727794000002</v>
      </c>
      <c r="AF39" s="42">
        <f>SUM(AB39:AE39)</f>
        <v>-74641.727794000006</v>
      </c>
      <c r="AG39" s="6">
        <v>-18756</v>
      </c>
      <c r="AH39" s="6">
        <v>-21303</v>
      </c>
      <c r="AI39" s="6">
        <v>-22256.780712</v>
      </c>
      <c r="AJ39" s="6">
        <v>-24607.219288</v>
      </c>
      <c r="AK39" s="42">
        <f>SUM(AG39:AJ39)</f>
        <v>-86923</v>
      </c>
      <c r="AL39" s="6">
        <v>-21928</v>
      </c>
      <c r="AM39" s="6">
        <v>-24996</v>
      </c>
      <c r="AN39" s="6">
        <v>-25305</v>
      </c>
      <c r="AO39" s="6">
        <v>-29277</v>
      </c>
      <c r="AP39" s="42">
        <f>SUM(AL39:AO39)</f>
        <v>-101506</v>
      </c>
      <c r="AQ39" s="6">
        <v>-26377</v>
      </c>
      <c r="AR39" s="6">
        <v>-30980</v>
      </c>
      <c r="AS39" s="6">
        <v>-35733</v>
      </c>
    </row>
    <row r="40" spans="2:45" x14ac:dyDescent="0.3">
      <c r="B40" t="s">
        <v>60</v>
      </c>
      <c r="C40" s="6">
        <v>-247</v>
      </c>
      <c r="D40" s="6">
        <v>3038</v>
      </c>
      <c r="E40" s="6">
        <v>-3306</v>
      </c>
      <c r="F40" s="6">
        <v>-5043</v>
      </c>
      <c r="G40" s="42">
        <f>SUM(C40:F40)</f>
        <v>-5558</v>
      </c>
      <c r="H40" s="6">
        <v>-16289</v>
      </c>
      <c r="I40" s="6">
        <v>-6889</v>
      </c>
      <c r="J40" s="6">
        <v>-3112</v>
      </c>
      <c r="K40" s="6">
        <v>-25082</v>
      </c>
      <c r="L40" s="42">
        <f>SUM(H40:K40)</f>
        <v>-51372</v>
      </c>
      <c r="M40" s="6">
        <v>-3950</v>
      </c>
      <c r="N40" s="6">
        <v>-4854</v>
      </c>
      <c r="O40" s="6">
        <v>-4311</v>
      </c>
      <c r="P40" s="6">
        <v>8781</v>
      </c>
      <c r="Q40" s="42">
        <f>SUM(M40:P40)</f>
        <v>-4334</v>
      </c>
      <c r="R40" s="6">
        <v>-7133</v>
      </c>
      <c r="S40" s="6">
        <v>-100045</v>
      </c>
      <c r="T40" s="6">
        <v>-8460</v>
      </c>
      <c r="U40" s="6">
        <v>-6054</v>
      </c>
      <c r="V40" s="42">
        <f>SUM(R40:U40)</f>
        <v>-121692</v>
      </c>
      <c r="W40" s="6">
        <v>-6923</v>
      </c>
      <c r="X40" s="6">
        <v>-6479</v>
      </c>
      <c r="Y40" s="6">
        <v>-6405</v>
      </c>
      <c r="Z40" s="6">
        <v>-7437</v>
      </c>
      <c r="AA40" s="42">
        <f>SUM(W40:Z40)</f>
        <v>-27244</v>
      </c>
      <c r="AB40" s="6">
        <v>-9303</v>
      </c>
      <c r="AC40" s="6">
        <v>-8252</v>
      </c>
      <c r="AD40" s="6">
        <v>-6488</v>
      </c>
      <c r="AE40" s="6">
        <v>-5148</v>
      </c>
      <c r="AF40" s="42">
        <f>SUM(AB40:AE40)</f>
        <v>-29191</v>
      </c>
      <c r="AG40" s="6">
        <v>-9646</v>
      </c>
      <c r="AH40" s="6">
        <v>-6800</v>
      </c>
      <c r="AI40" s="6">
        <v>-11232.285090000001</v>
      </c>
      <c r="AJ40" s="6">
        <v>-9652.7149100000006</v>
      </c>
      <c r="AK40" s="42">
        <f>SUM(AG40:AJ40)</f>
        <v>-37331</v>
      </c>
      <c r="AL40" s="6">
        <v>-6151</v>
      </c>
      <c r="AM40" s="6">
        <v>-7166</v>
      </c>
      <c r="AN40" s="6">
        <v>-10776</v>
      </c>
      <c r="AO40" s="6">
        <v>-8817</v>
      </c>
      <c r="AP40" s="42">
        <f>SUM(AL40:AO40)</f>
        <v>-32910</v>
      </c>
      <c r="AQ40" s="6">
        <v>-8680</v>
      </c>
      <c r="AR40" s="6">
        <v>-5359</v>
      </c>
      <c r="AS40" s="6">
        <v>-8367</v>
      </c>
    </row>
    <row r="41" spans="2:45" x14ac:dyDescent="0.3">
      <c r="B41" t="s">
        <v>59</v>
      </c>
      <c r="C41" s="6">
        <v>393</v>
      </c>
      <c r="D41" s="6">
        <v>-798</v>
      </c>
      <c r="E41" s="6">
        <v>56</v>
      </c>
      <c r="F41" s="6">
        <v>-1254</v>
      </c>
      <c r="G41" s="42">
        <f>SUM(C41:F41)</f>
        <v>-1603</v>
      </c>
      <c r="H41" s="6">
        <v>0</v>
      </c>
      <c r="I41" s="6">
        <v>0</v>
      </c>
      <c r="J41" s="6">
        <v>0</v>
      </c>
      <c r="K41" s="6">
        <v>0</v>
      </c>
      <c r="L41" s="42">
        <f>SUM(H41:K41)</f>
        <v>0</v>
      </c>
      <c r="M41" s="6">
        <v>0</v>
      </c>
      <c r="N41" s="6">
        <v>0</v>
      </c>
      <c r="O41" s="6">
        <v>0</v>
      </c>
      <c r="P41" s="6">
        <v>0</v>
      </c>
      <c r="Q41" s="42">
        <f>SUM(M41:P41)</f>
        <v>0</v>
      </c>
      <c r="R41" s="6">
        <v>2701</v>
      </c>
      <c r="S41" s="6">
        <v>535</v>
      </c>
      <c r="T41" s="6">
        <v>1096</v>
      </c>
      <c r="U41" s="6">
        <v>3574</v>
      </c>
      <c r="V41" s="42">
        <f>SUM(R41:U41)</f>
        <v>7906</v>
      </c>
      <c r="W41" s="6">
        <v>1238</v>
      </c>
      <c r="X41" s="6">
        <v>56</v>
      </c>
      <c r="Y41" s="6">
        <v>-357</v>
      </c>
      <c r="Z41" s="6">
        <v>164</v>
      </c>
      <c r="AA41" s="42">
        <f>SUM(W41:Z41)</f>
        <v>1101</v>
      </c>
      <c r="AB41" s="6">
        <v>-452</v>
      </c>
      <c r="AC41" s="6">
        <v>99</v>
      </c>
      <c r="AD41" s="6">
        <v>59</v>
      </c>
      <c r="AE41" s="6">
        <v>809</v>
      </c>
      <c r="AF41" s="42">
        <f>SUM(AB41:AE41)</f>
        <v>515</v>
      </c>
      <c r="AG41" s="6">
        <v>212</v>
      </c>
      <c r="AH41" s="6">
        <v>642</v>
      </c>
      <c r="AI41" s="6">
        <v>220</v>
      </c>
      <c r="AJ41" s="6">
        <v>706</v>
      </c>
      <c r="AK41" s="42">
        <f>SUM(AG41:AJ41)</f>
        <v>1780</v>
      </c>
      <c r="AL41" s="6">
        <v>-64</v>
      </c>
      <c r="AM41" s="6">
        <v>222</v>
      </c>
      <c r="AN41" s="6">
        <v>37</v>
      </c>
      <c r="AO41" s="6">
        <v>-66</v>
      </c>
      <c r="AP41" s="42">
        <f>SUM(AL41:AO41)</f>
        <v>129</v>
      </c>
      <c r="AQ41" s="6">
        <v>284</v>
      </c>
      <c r="AR41" s="6">
        <v>148</v>
      </c>
      <c r="AS41" s="86">
        <v>-65</v>
      </c>
    </row>
    <row r="42" spans="2:45" x14ac:dyDescent="0.3">
      <c r="C42" s="6"/>
      <c r="D42" s="6"/>
      <c r="E42" s="6"/>
      <c r="F42" s="6"/>
      <c r="G42" s="42"/>
      <c r="H42" s="6"/>
      <c r="I42" s="6"/>
      <c r="J42" s="6"/>
      <c r="K42" s="6"/>
      <c r="L42" s="42"/>
      <c r="M42" s="6"/>
      <c r="N42" s="6"/>
      <c r="O42" s="6"/>
      <c r="P42" s="6"/>
      <c r="Q42" s="42"/>
      <c r="R42" s="6"/>
      <c r="S42" s="6"/>
      <c r="T42" s="6"/>
      <c r="U42" s="6"/>
      <c r="V42" s="42"/>
      <c r="W42" s="6"/>
      <c r="X42" s="6"/>
      <c r="Y42" s="6"/>
      <c r="Z42" s="6"/>
      <c r="AA42" s="42"/>
      <c r="AB42" s="6"/>
      <c r="AC42" s="6"/>
      <c r="AD42" s="6"/>
      <c r="AE42" s="6"/>
      <c r="AF42" s="42"/>
      <c r="AG42" s="6"/>
      <c r="AH42" s="6"/>
      <c r="AI42" s="6"/>
      <c r="AJ42" s="6"/>
      <c r="AK42" s="42"/>
      <c r="AL42" s="6"/>
      <c r="AM42" s="6"/>
      <c r="AN42" s="6"/>
      <c r="AO42" s="6"/>
      <c r="AP42" s="42"/>
      <c r="AQ42" s="6"/>
      <c r="AR42" s="6"/>
      <c r="AS42" s="6"/>
    </row>
    <row r="43" spans="2:45" outlineLevel="1" x14ac:dyDescent="0.3">
      <c r="B43" s="15" t="s">
        <v>61</v>
      </c>
      <c r="C43" s="16">
        <f t="shared" ref="C43:R43" si="28">C31+SUM(C38:C41)</f>
        <v>-5578</v>
      </c>
      <c r="D43" s="16">
        <f t="shared" si="28"/>
        <v>60307</v>
      </c>
      <c r="E43" s="16">
        <f t="shared" si="28"/>
        <v>-19844</v>
      </c>
      <c r="F43" s="16">
        <f t="shared" si="28"/>
        <v>53349</v>
      </c>
      <c r="G43" s="41">
        <f t="shared" si="28"/>
        <v>88234</v>
      </c>
      <c r="H43" s="16">
        <f t="shared" si="28"/>
        <v>18607</v>
      </c>
      <c r="I43" s="16">
        <f t="shared" si="28"/>
        <v>54567</v>
      </c>
      <c r="J43" s="16">
        <f t="shared" si="28"/>
        <v>-93461</v>
      </c>
      <c r="K43" s="16">
        <f t="shared" si="28"/>
        <v>-34308</v>
      </c>
      <c r="L43" s="41">
        <f>L31+SUM(L38:L41)</f>
        <v>-54595</v>
      </c>
      <c r="M43" s="16">
        <f t="shared" si="28"/>
        <v>57041</v>
      </c>
      <c r="N43" s="16">
        <f t="shared" si="28"/>
        <v>5352</v>
      </c>
      <c r="O43" s="16">
        <f t="shared" si="28"/>
        <v>14530</v>
      </c>
      <c r="P43" s="16">
        <f t="shared" si="28"/>
        <v>13297</v>
      </c>
      <c r="Q43" s="41">
        <f>Q31+SUM(Q38:Q41)</f>
        <v>90220</v>
      </c>
      <c r="R43" s="16">
        <f t="shared" si="28"/>
        <v>-7512</v>
      </c>
      <c r="S43" s="16">
        <f t="shared" ref="S43:AR43" si="29">S31+SUM(S38:S41)</f>
        <v>-98755</v>
      </c>
      <c r="T43" s="16">
        <f t="shared" si="29"/>
        <v>25416</v>
      </c>
      <c r="U43" s="16">
        <f t="shared" si="29"/>
        <v>8538</v>
      </c>
      <c r="V43" s="41">
        <f t="shared" si="29"/>
        <v>-72313</v>
      </c>
      <c r="W43" s="16">
        <f t="shared" si="29"/>
        <v>13801</v>
      </c>
      <c r="X43" s="16">
        <f t="shared" si="29"/>
        <v>16794</v>
      </c>
      <c r="Y43" s="16">
        <f t="shared" si="29"/>
        <v>18622</v>
      </c>
      <c r="Z43" s="16">
        <f t="shared" si="29"/>
        <v>13019</v>
      </c>
      <c r="AA43" s="41">
        <f t="shared" si="29"/>
        <v>62236</v>
      </c>
      <c r="AB43" s="16">
        <f t="shared" si="29"/>
        <v>21089</v>
      </c>
      <c r="AC43" s="16">
        <f t="shared" si="29"/>
        <v>28563.002490000013</v>
      </c>
      <c r="AD43" s="16">
        <f t="shared" si="29"/>
        <v>23768</v>
      </c>
      <c r="AE43" s="16">
        <f t="shared" si="29"/>
        <v>14140.272205999994</v>
      </c>
      <c r="AF43" s="41">
        <f t="shared" si="29"/>
        <v>87560.274695999979</v>
      </c>
      <c r="AG43" s="16">
        <f t="shared" si="29"/>
        <v>34415</v>
      </c>
      <c r="AH43" s="16">
        <f t="shared" si="29"/>
        <v>53970</v>
      </c>
      <c r="AI43" s="16">
        <f t="shared" si="29"/>
        <v>47111.934948000009</v>
      </c>
      <c r="AJ43" s="16">
        <f t="shared" si="29"/>
        <v>36349.065051999991</v>
      </c>
      <c r="AK43" s="41">
        <f t="shared" si="29"/>
        <v>171846</v>
      </c>
      <c r="AL43" s="16">
        <f t="shared" si="29"/>
        <v>44050</v>
      </c>
      <c r="AM43" s="16">
        <f t="shared" si="29"/>
        <v>79243</v>
      </c>
      <c r="AN43" s="16">
        <f t="shared" si="29"/>
        <v>82861</v>
      </c>
      <c r="AO43" s="16">
        <f t="shared" si="29"/>
        <v>41795</v>
      </c>
      <c r="AP43" s="41">
        <f t="shared" si="29"/>
        <v>247949</v>
      </c>
      <c r="AQ43" s="16">
        <f t="shared" si="29"/>
        <v>77535</v>
      </c>
      <c r="AR43" s="16">
        <f t="shared" si="29"/>
        <v>130168</v>
      </c>
      <c r="AS43" s="16">
        <f>AS31+SUM(AS38:AS41)</f>
        <v>116075</v>
      </c>
    </row>
    <row r="44" spans="2:45" outlineLevel="1" x14ac:dyDescent="0.3">
      <c r="B44" t="s">
        <v>63</v>
      </c>
      <c r="C44" s="12">
        <f t="shared" ref="C44:T44" si="30">IFERROR(C43/C22,0)</f>
        <v>-3.4137713666713587E-2</v>
      </c>
      <c r="D44" s="12">
        <f t="shared" si="30"/>
        <v>0.34816871810267186</v>
      </c>
      <c r="E44" s="12">
        <f t="shared" si="30"/>
        <v>-0.15357231302625063</v>
      </c>
      <c r="F44" s="12">
        <f t="shared" si="30"/>
        <v>0.37103313975727648</v>
      </c>
      <c r="G44" s="43">
        <f t="shared" si="30"/>
        <v>0.14473843933006347</v>
      </c>
      <c r="H44" s="12">
        <f t="shared" si="30"/>
        <v>0.1303970005956761</v>
      </c>
      <c r="I44" s="12">
        <f t="shared" si="30"/>
        <v>0.3267798112394002</v>
      </c>
      <c r="J44" s="12">
        <f t="shared" si="30"/>
        <v>-14.790473176135464</v>
      </c>
      <c r="K44" s="12">
        <f t="shared" si="30"/>
        <v>-0.78040125562986218</v>
      </c>
      <c r="L44" s="43">
        <f>IFERROR(L43/L22,0)</f>
        <v>-0.15166962995888433</v>
      </c>
      <c r="M44" s="12">
        <f t="shared" si="30"/>
        <v>0.34020409502167986</v>
      </c>
      <c r="N44" s="12">
        <f t="shared" si="30"/>
        <v>5.4294786604851229E-2</v>
      </c>
      <c r="O44" s="12">
        <f t="shared" si="30"/>
        <v>0.32391100806990947</v>
      </c>
      <c r="P44" s="12">
        <f t="shared" si="30"/>
        <v>0.13755327512723964</v>
      </c>
      <c r="Q44" s="43">
        <f>IFERROR(Q43/Q22,0)</f>
        <v>0.22125434685579473</v>
      </c>
      <c r="R44" s="12">
        <f t="shared" si="30"/>
        <v>-0.11326216754116157</v>
      </c>
      <c r="S44" s="12">
        <f t="shared" si="30"/>
        <v>-1.6989815228985308</v>
      </c>
      <c r="T44" s="12">
        <f t="shared" si="30"/>
        <v>0.1280480432066422</v>
      </c>
      <c r="U44" s="12">
        <f t="shared" ref="U44:AS44" si="31">IFERROR(U43/U22,0)</f>
        <v>4.4851152797549941E-2</v>
      </c>
      <c r="V44" s="43">
        <f t="shared" si="31"/>
        <v>-0.14087835402619517</v>
      </c>
      <c r="W44" s="12">
        <f t="shared" si="31"/>
        <v>8.5610957408533181E-2</v>
      </c>
      <c r="X44" s="12">
        <f t="shared" si="31"/>
        <v>0.10804585869243538</v>
      </c>
      <c r="Y44" s="12">
        <f t="shared" si="31"/>
        <v>0.11619142696699319</v>
      </c>
      <c r="Z44" s="12">
        <f t="shared" si="31"/>
        <v>9.1212263456944082E-2</v>
      </c>
      <c r="AA44" s="43">
        <f t="shared" si="31"/>
        <v>0.10043847828507706</v>
      </c>
      <c r="AB44" s="12">
        <f t="shared" si="31"/>
        <v>0.12257340803942994</v>
      </c>
      <c r="AC44" s="12">
        <f t="shared" si="31"/>
        <v>0.13635323112919001</v>
      </c>
      <c r="AD44" s="12">
        <f t="shared" si="31"/>
        <v>0.11282046413602252</v>
      </c>
      <c r="AE44" s="12">
        <f t="shared" si="31"/>
        <v>6.8203740068684737E-2</v>
      </c>
      <c r="AF44" s="43">
        <f t="shared" si="31"/>
        <v>0.10951536777875202</v>
      </c>
      <c r="AG44" s="12">
        <f t="shared" si="31"/>
        <v>0.13597231166758197</v>
      </c>
      <c r="AH44" s="12">
        <f t="shared" si="31"/>
        <v>0.17224761272532299</v>
      </c>
      <c r="AI44" s="12">
        <f t="shared" si="31"/>
        <v>0.15605094036786896</v>
      </c>
      <c r="AJ44" s="12">
        <f t="shared" si="31"/>
        <v>0.12848187794084376</v>
      </c>
      <c r="AK44" s="43">
        <f t="shared" si="31"/>
        <v>0.14926983332812158</v>
      </c>
      <c r="AL44" s="12">
        <f t="shared" si="31"/>
        <v>0.14281406937424418</v>
      </c>
      <c r="AM44" s="12">
        <f t="shared" si="31"/>
        <v>0.20208349271925127</v>
      </c>
      <c r="AN44" s="12">
        <f t="shared" si="31"/>
        <v>0.16514531256851075</v>
      </c>
      <c r="AO44" s="12">
        <f t="shared" si="31"/>
        <v>0.11366448647693124</v>
      </c>
      <c r="AP44" s="43">
        <f t="shared" si="31"/>
        <v>0.15792688519411169</v>
      </c>
      <c r="AQ44" s="12">
        <f t="shared" si="31"/>
        <v>0.17662817530918759</v>
      </c>
      <c r="AR44" s="12">
        <f t="shared" si="31"/>
        <v>0.19576078227312785</v>
      </c>
      <c r="AS44" s="12">
        <f t="shared" si="31"/>
        <v>0.21168049603355521</v>
      </c>
    </row>
    <row r="45" spans="2:45" outlineLevel="1" x14ac:dyDescent="0.3">
      <c r="B45" t="s">
        <v>129</v>
      </c>
      <c r="C45" s="12"/>
      <c r="D45" s="12"/>
      <c r="E45" s="12"/>
      <c r="F45" s="12">
        <f>SUM(C43:F43)/SUM(C22:F22)</f>
        <v>0.14473843933006347</v>
      </c>
      <c r="G45" s="43">
        <f>G44</f>
        <v>0.14473843933006347</v>
      </c>
      <c r="H45" s="12">
        <f>SUM(D43:F43,H43)/SUM(D22:F22,H22)</f>
        <v>0.19089399362888601</v>
      </c>
      <c r="I45" s="12">
        <f>SUM(E43:F43,H43:I43)/SUM(E22:F22,H22:I22)</f>
        <v>0.18308333905402621</v>
      </c>
      <c r="J45" s="12">
        <f>SUM(F43,H43:J43)/SUM(F22,H22:J22)</f>
        <v>7.1907834782930211E-2</v>
      </c>
      <c r="K45" s="12">
        <f>SUM(H43,I43:K43)/SUM(H22,I22:K22)</f>
        <v>-0.15166962995888433</v>
      </c>
      <c r="L45" s="43">
        <f>L44</f>
        <v>-0.15166962995888433</v>
      </c>
      <c r="M45" s="12">
        <f>SUM(I43:K43,M43)/SUM(I22:K22,M22)</f>
        <v>-4.1984038739309802E-2</v>
      </c>
      <c r="N45" s="12">
        <f>SUM(J43:K43,M43:N43)/SUM(J22:K22,M22:N22)</f>
        <v>-0.20654553726293043</v>
      </c>
      <c r="O45" s="12">
        <f>SUM(K43,M43:O43)/SUM(K22,M22:O22)</f>
        <v>0.12002196811806455</v>
      </c>
      <c r="P45" s="12">
        <f>SUM(M43,N43:P43)/SUM(M22,N22:P22)</f>
        <v>0.22125434685579473</v>
      </c>
      <c r="Q45" s="43">
        <f>Q44</f>
        <v>0.22125434685579473</v>
      </c>
      <c r="R45" s="12">
        <f>SUM(N43:P43,R43)/SUM(N22:P22,R22)</f>
        <v>8.3763294530763033E-2</v>
      </c>
      <c r="S45" s="12">
        <f>SUM(O43:P43,R43:S43)/SUM(O22:P22,R22:S22)</f>
        <v>-0.29491382681144163</v>
      </c>
      <c r="T45" s="12">
        <f>SUM(P43,R43:T43)/SUM(P22,R22:T22)</f>
        <v>-0.16099388473949372</v>
      </c>
      <c r="U45" s="12">
        <f>SUM(R43,S43:U43)/SUM(R22,S22:U22)</f>
        <v>-0.14087835402619517</v>
      </c>
      <c r="V45" s="43">
        <f>V44</f>
        <v>-0.14087835402619517</v>
      </c>
      <c r="W45" s="12">
        <f>SUM(S43:U43,W43)/SUM(S22:U22,W22)</f>
        <v>-8.3856339292614226E-2</v>
      </c>
      <c r="X45" s="12">
        <f>SUM(T43:U43,W43:X43)/SUM(T22:U22,W22:X22)</f>
        <v>9.1495143098919762E-2</v>
      </c>
      <c r="Y45" s="12">
        <f>SUM(U43,W43:Y43)/SUM(U22,W22:Y22)</f>
        <v>8.6553779337692371E-2</v>
      </c>
      <c r="Z45" s="12">
        <f>SUM(W43,X43:Z43)/SUM(W22,X22:Z22)</f>
        <v>0.10043847828507706</v>
      </c>
      <c r="AA45" s="43">
        <f>AA44</f>
        <v>0.10043847828507706</v>
      </c>
      <c r="AB45" s="12">
        <f>SUM(X43:Z43,AB43)/SUM(X22:Z22,AB22)</f>
        <v>0.11026996505886701</v>
      </c>
      <c r="AC45" s="12">
        <f>SUM(Y43:Z43,AB43:AC43)/SUM(Y22:Z22,AB22:AC22)</f>
        <v>0.1187568783306216</v>
      </c>
      <c r="AD45" s="12">
        <f>SUM(Z43,AB43:AD43)/SUM(Z22,AB22:AD22)</f>
        <v>0.11761464593710394</v>
      </c>
      <c r="AE45" s="12">
        <f>SUM(AB43,AC43:AE43)/SUM(AB22,AC22:AE22)</f>
        <v>0.10951536777875207</v>
      </c>
      <c r="AF45" s="43">
        <f>AF44</f>
        <v>0.10951536777875202</v>
      </c>
      <c r="AG45" s="12">
        <f>SUM(AC43:AE43,AG43)/SUM(AC22:AE22,AG22)</f>
        <v>0.11456850335544512</v>
      </c>
      <c r="AH45" s="12">
        <f>SUM(AD43:AE43,AG43:AH43)/SUM(AD22:AE22,AG22:AH22)</f>
        <v>0.12829128061022363</v>
      </c>
      <c r="AI45" s="12">
        <f>SUM(AE43,AG43:AI43)/SUM(AE22,AG22:AI22)</f>
        <v>0.13911251102025182</v>
      </c>
      <c r="AJ45" s="12">
        <f>SUM(AG43,AH43:AJ43)/SUM(AG22,AH22:AJ22)</f>
        <v>0.14926983332812158</v>
      </c>
      <c r="AK45" s="43">
        <f>AK44</f>
        <v>0.14926983332812158</v>
      </c>
      <c r="AL45" s="12">
        <f>SUM(AH43:AJ43,AL43)/SUM(AH22:AJ22,AL22)</f>
        <v>0.15040892304224157</v>
      </c>
      <c r="AM45" s="12">
        <f>SUM(AI43:AJ43,AL43:AM43)/SUM(AI22:AJ22,AL22:AM22)</f>
        <v>0.16084973696617202</v>
      </c>
      <c r="AN45" s="12">
        <f>SUM(AJ43,AL43:AN43)/SUM(AJ22,AL22:AN22)</f>
        <v>0.16327632876771356</v>
      </c>
      <c r="AO45" s="12">
        <f>SUM(AL43,AM43:AO43)/SUM(AL22,AM22:AO22)</f>
        <v>0.15792688519411169</v>
      </c>
      <c r="AP45" s="43">
        <f>AP44</f>
        <v>0.15792688519411169</v>
      </c>
      <c r="AQ45" s="12">
        <f>SUM(AM43:AO43,AQ43)/SUM(AM22:AO22,AQ22)</f>
        <v>0.16549547970837739</v>
      </c>
      <c r="AR45" s="12">
        <f>SUM(AN43:AO43,AQ43:AR43)/SUM(AN22:AO22,AQ22:AR22)</f>
        <v>0.16842306363062354</v>
      </c>
      <c r="AS45" s="12">
        <f>SUM(AO43,AQ43:AS43)/SUM(AO22,AQ22:AS22)</f>
        <v>0.1809801372501067</v>
      </c>
    </row>
    <row r="46" spans="2:45" outlineLevel="1" x14ac:dyDescent="0.3">
      <c r="B46" t="s">
        <v>71</v>
      </c>
      <c r="C46" s="12">
        <f t="shared" ref="C46:T46" si="32">IFERROR((C43-C27)/C22,0)</f>
        <v>-2.8947899900242965E-3</v>
      </c>
      <c r="D46" s="12">
        <f t="shared" si="32"/>
        <v>0.38640509895388309</v>
      </c>
      <c r="E46" s="12">
        <f t="shared" si="32"/>
        <v>-0.128273588410104</v>
      </c>
      <c r="F46" s="12">
        <f t="shared" si="32"/>
        <v>0.50259067357512954</v>
      </c>
      <c r="G46" s="43">
        <f t="shared" si="32"/>
        <v>0.20036908843358869</v>
      </c>
      <c r="H46" s="12">
        <f t="shared" si="32"/>
        <v>0.18527628858754686</v>
      </c>
      <c r="I46" s="12">
        <f t="shared" si="32"/>
        <v>0.37146672735112346</v>
      </c>
      <c r="J46" s="12">
        <f t="shared" si="32"/>
        <v>-12.689033074853617</v>
      </c>
      <c r="K46" s="12">
        <f t="shared" si="32"/>
        <v>-0.56637550611892085</v>
      </c>
      <c r="L46" s="43">
        <f>IFERROR((L43-L27)/L22,0)</f>
        <v>-4.6155128347594179E-2</v>
      </c>
      <c r="M46" s="12">
        <f t="shared" si="32"/>
        <v>0.3858719962783374</v>
      </c>
      <c r="N46" s="12">
        <f t="shared" si="32"/>
        <v>4.9293417061467136E-2</v>
      </c>
      <c r="O46" s="12">
        <f t="shared" si="32"/>
        <v>0.53647064068839445</v>
      </c>
      <c r="P46" s="12">
        <f t="shared" si="32"/>
        <v>0.18490089791864939</v>
      </c>
      <c r="Q46" s="43">
        <f>IFERROR((Q43-Q27)/Q22,0)</f>
        <v>0.27343133071418413</v>
      </c>
      <c r="R46" s="12">
        <f t="shared" si="32"/>
        <v>-3.2492008925879015E-2</v>
      </c>
      <c r="S46" s="12">
        <f t="shared" si="32"/>
        <v>-1.6217699480439047</v>
      </c>
      <c r="T46" s="12">
        <f t="shared" si="32"/>
        <v>0.15251803635484262</v>
      </c>
      <c r="U46" s="12">
        <f t="shared" ref="U46:AR46" si="33">IFERROR((U43-U27)/U22,0)</f>
        <v>8.9402877660049479E-2</v>
      </c>
      <c r="V46" s="43">
        <f t="shared" si="33"/>
        <v>-9.5713820935474508E-2</v>
      </c>
      <c r="W46" s="12">
        <f t="shared" si="33"/>
        <v>0.12814659503988685</v>
      </c>
      <c r="X46" s="12">
        <f t="shared" si="33"/>
        <v>0.13998867686606534</v>
      </c>
      <c r="Y46" s="12">
        <f t="shared" si="33"/>
        <v>0.1443626380482935</v>
      </c>
      <c r="Z46" s="12">
        <f t="shared" si="33"/>
        <v>0.10952617824889829</v>
      </c>
      <c r="AA46" s="43">
        <f t="shared" si="33"/>
        <v>0.13102221763176539</v>
      </c>
      <c r="AB46" s="12">
        <f t="shared" si="33"/>
        <v>0.14741473508009206</v>
      </c>
      <c r="AC46" s="12">
        <f t="shared" si="33"/>
        <v>0.15024967832363453</v>
      </c>
      <c r="AD46" s="12">
        <f t="shared" si="33"/>
        <v>0.12668568526280313</v>
      </c>
      <c r="AE46" s="12">
        <f t="shared" si="33"/>
        <v>8.5876561353244174E-2</v>
      </c>
      <c r="AF46" s="43">
        <f t="shared" si="33"/>
        <v>0.12673809371867312</v>
      </c>
      <c r="AG46" s="12">
        <f t="shared" si="33"/>
        <v>0.15314713772653821</v>
      </c>
      <c r="AH46" s="12">
        <f t="shared" si="33"/>
        <v>0.19008834192922433</v>
      </c>
      <c r="AI46" s="12">
        <f t="shared" si="33"/>
        <v>0.17805484230923385</v>
      </c>
      <c r="AJ46" s="12">
        <f t="shared" si="33"/>
        <v>0.15199802430437731</v>
      </c>
      <c r="AK46" s="43">
        <f t="shared" si="33"/>
        <v>0.16945061168614126</v>
      </c>
      <c r="AL46" s="12">
        <f t="shared" si="33"/>
        <v>0.16681202037329426</v>
      </c>
      <c r="AM46" s="12">
        <f t="shared" si="33"/>
        <v>0.22179889322418586</v>
      </c>
      <c r="AN46" s="12">
        <f t="shared" si="33"/>
        <v>0.17735268442598445</v>
      </c>
      <c r="AO46" s="12">
        <f t="shared" si="33"/>
        <v>0.13740090561727472</v>
      </c>
      <c r="AP46" s="43">
        <f t="shared" si="33"/>
        <v>0.17702595629111403</v>
      </c>
      <c r="AQ46" s="12">
        <f t="shared" si="33"/>
        <v>0.19449943390595778</v>
      </c>
      <c r="AR46" s="12">
        <f t="shared" si="33"/>
        <v>0.20674382720691076</v>
      </c>
      <c r="AS46" s="12">
        <f t="shared" ref="AS46" si="34">IFERROR((AS43-AS27)/AS22,0)</f>
        <v>0.22966718336828668</v>
      </c>
    </row>
    <row r="47" spans="2:45" outlineLevel="1" x14ac:dyDescent="0.3">
      <c r="B47" t="s">
        <v>130</v>
      </c>
      <c r="C47" s="12"/>
      <c r="D47" s="12"/>
      <c r="E47" s="12"/>
      <c r="F47" s="12">
        <f>(SUM(C43:F43)-SUM(C27:F27))/SUM(C22:F22)</f>
        <v>0.20036908843358869</v>
      </c>
      <c r="G47" s="43">
        <f>G46</f>
        <v>0.20036908843358869</v>
      </c>
      <c r="H47" s="12">
        <f>(SUM(D43:F43,H43)-SUM(D27:F27,H27))/SUM(D22:F22,H22)</f>
        <v>0.25310914438248416</v>
      </c>
      <c r="I47" s="12">
        <f>(SUM(E43:F43,H43:I43)-SUM(E27:F27,H27:I27))/SUM(E22:F22,H22:I22)</f>
        <v>0.24740337749708244</v>
      </c>
      <c r="J47" s="12">
        <f>(SUM(F43,H43:J43)-SUM(F27,H27:J27))/SUM(F22,H22:J22)</f>
        <v>0.17519134026268915</v>
      </c>
      <c r="K47" s="12">
        <f>(SUM(H43,I43:K43)-SUM(H27,I27:K27))/SUM(H22,I22:K22)</f>
        <v>-4.6155128347594179E-2</v>
      </c>
      <c r="L47" s="43">
        <f>L46</f>
        <v>-4.6155128347594179E-2</v>
      </c>
      <c r="M47" s="12">
        <f>(SUM(I43:K43,M43)-SUM(I27:K27,M27))/SUM(I22:K22,M22)</f>
        <v>5.6233308740245028E-2</v>
      </c>
      <c r="N47" s="12">
        <f>(SUM(J43:K43,M43:N43)-SUM(J27:K27,M27:N27))/SUM(J22:K22,M22:N22)</f>
        <v>-0.1122326796642245</v>
      </c>
      <c r="O47" s="12">
        <f>(SUM(K43,M43:O43)-SUM(K27,M27:O27))/SUM(K22,M22:O22)</f>
        <v>0.19355320227567172</v>
      </c>
      <c r="P47" s="12">
        <f>(SUM(M43,N43:P43)-SUM(M27,N27:P27))/SUM(M22,N22:P22)</f>
        <v>0.27343133071418413</v>
      </c>
      <c r="Q47" s="43">
        <f>Q46</f>
        <v>0.27343133071418413</v>
      </c>
      <c r="R47" s="12">
        <f>(SUM(N43:P43,R43)-SUM(N27:P27,R27))/SUM(N22:P22,R22)</f>
        <v>0.14569076081103571</v>
      </c>
      <c r="S47" s="12">
        <f>(SUM(O43:P43,R43:S43)-SUM(O27:P27,R27:S27))/SUM(O22:P22,R22:S22)</f>
        <v>-0.20484179023671309</v>
      </c>
      <c r="T47" s="12">
        <f>(SUM(P43,R43:T43)-SUM(P27,R27:T27))/SUM(P22,R22:T22)</f>
        <v>-0.11504840254905793</v>
      </c>
      <c r="U47" s="12">
        <f>(SUM(R43,S43:U43)-SUM(R27,S27:U27))/SUM(R22,S22:U22)</f>
        <v>-9.5713820935474508E-2</v>
      </c>
      <c r="V47" s="43">
        <f>V46</f>
        <v>-9.5713820935474508E-2</v>
      </c>
      <c r="W47" s="12">
        <f>(SUM(S43:U43,W43)-SUM(S27:U27,W27))/SUM(S22:U22,W22)</f>
        <v>-4.3271515316935856E-2</v>
      </c>
      <c r="X47" s="12">
        <f>(SUM(T43:U43,W43:X43)-SUM(T27:U27,W27:X27))/SUM(T22:U22,W22:X22)</f>
        <v>0.127158248652357</v>
      </c>
      <c r="Y47" s="12">
        <f>(SUM(U43,W43:Y43)-SUM(U27,W27:Y27))/SUM(U22,W22:Y22)</f>
        <v>0.12374695214702228</v>
      </c>
      <c r="Z47" s="12">
        <f>(SUM(W43,X43:Z43)-SUM(W27,X27:Z27))/SUM(W22,X22:Z22)</f>
        <v>0.13102221763176539</v>
      </c>
      <c r="AA47" s="43">
        <f>AA46</f>
        <v>0.13102221763176539</v>
      </c>
      <c r="AB47" s="12">
        <f>(SUM(X43:Z43,AB43)-SUM(X27:Z27,AB27))/SUM(X22:Z22,AB22)</f>
        <v>0.1362307669126662</v>
      </c>
      <c r="AC47" s="12">
        <f>(SUM(Y43:Z43,AB43:AC43)-SUM(Y27:Z27,AB27:AC27))/SUM(Y22:Z22,AB22:AC22)</f>
        <v>0.13966748446346339</v>
      </c>
      <c r="AD47" s="12">
        <f>(SUM(Z43,AB43:AD43)-SUM(Z27,AB27:AD27))/SUM(Z22,AB22:AD22)</f>
        <v>0.1349223224861599</v>
      </c>
      <c r="AE47" s="12">
        <f>(SUM(AB43,AC43:AE43)-SUM(AB27,AC27:AE27))/SUM(AB22,AC22:AE22)</f>
        <v>0.12673809371867314</v>
      </c>
      <c r="AF47" s="43">
        <f>AF46</f>
        <v>0.12673809371867312</v>
      </c>
      <c r="AG47" s="12">
        <f>(SUM(AC43:AE43,AG43)-SUM(AC27:AE27,AG27))/SUM(AC22:AE22,AG22)</f>
        <v>0.13028889541797717</v>
      </c>
      <c r="AH47" s="12">
        <f>(SUM(AD43:AE43,AG43:AH43)-SUM(AD27:AE27,AG27:AH27))/SUM(AD22:AE22,AG22:AH22)</f>
        <v>0.1450746650393224</v>
      </c>
      <c r="AI47" s="12">
        <f>(SUM(AE43,AG43:AI43)-SUM(AE27,AG27:AI27))/SUM(AE22,AG22:AI22)</f>
        <v>0.15793265426307296</v>
      </c>
      <c r="AJ47" s="12">
        <f>(SUM(AG43,AH43:AJ43)-SUM(AG27,AH27:AJ27))/SUM(AG22,AH22:AJ22)</f>
        <v>0.16945061168614126</v>
      </c>
      <c r="AK47" s="43">
        <f>AK46</f>
        <v>0.16945061168614126</v>
      </c>
      <c r="AL47" s="12">
        <f>(SUM(AH43:AJ43,AL43)-SUM(AH27:AJ27,AL27))/SUM(AH22:AJ22,AL22)</f>
        <v>0.17219605100017901</v>
      </c>
      <c r="AM47" s="12">
        <f>(SUM(AI43:AJ43,AL43:AM43)-SUM(AI27:AJ27,AL27:AM27))/SUM(AI22:AJ22,AL22:AM22)</f>
        <v>0.18296682864135755</v>
      </c>
      <c r="AN47" s="12">
        <f>(SUM(AJ43,AL43:AN43)-SUM(AJ27,AL27:AN27))/SUM(AJ22,AL22:AN22)</f>
        <v>0.18206869170654261</v>
      </c>
      <c r="AO47" s="12">
        <f>(SUM(AL43,AM43:AO43)-SUM(AL27,AM27:AO27))/SUM(AL22,AM22:AO22)</f>
        <v>0.17702595629111403</v>
      </c>
      <c r="AP47" s="43">
        <f>AP46</f>
        <v>0.17702595629111403</v>
      </c>
      <c r="AQ47" s="12">
        <f>(SUM(AM43:AO43,AQ43)-SUM(AM27:AO27,AQ27))/SUM(AM22:AO22,AQ22)</f>
        <v>0.18338906027094701</v>
      </c>
      <c r="AR47" s="12">
        <f>(SUM(AN43:AO43,AQ43:AR43)-SUM(AN27:AO27,AQ27:AR27))/SUM(AN22:AO22,AQ22:AR22)</f>
        <v>0.18362608305234021</v>
      </c>
      <c r="AS47" s="12">
        <f>(SUM(AO43,AQ43:AS43)-SUM(AO27,AQ27:AS27))/SUM(AO22,AQ22:AS22)</f>
        <v>0.19768292670852225</v>
      </c>
    </row>
    <row r="48" spans="2:45" x14ac:dyDescent="0.3">
      <c r="B48" s="5"/>
      <c r="C48" s="8"/>
      <c r="D48" s="8"/>
      <c r="E48" s="8"/>
      <c r="F48" s="8"/>
      <c r="G48" s="45"/>
      <c r="H48" s="8"/>
      <c r="I48" s="8"/>
      <c r="J48" s="8"/>
      <c r="K48" s="8"/>
      <c r="L48" s="45"/>
      <c r="M48" s="8"/>
      <c r="N48" s="8"/>
      <c r="O48" s="8"/>
      <c r="P48" s="8"/>
      <c r="Q48" s="45"/>
      <c r="R48" s="8"/>
      <c r="S48" s="8"/>
      <c r="T48" s="8"/>
      <c r="U48" s="8"/>
      <c r="V48" s="45"/>
      <c r="W48" s="8"/>
      <c r="X48" s="8"/>
      <c r="Y48" s="8"/>
      <c r="Z48" s="8"/>
      <c r="AA48" s="45"/>
      <c r="AB48" s="8"/>
      <c r="AC48" s="8"/>
      <c r="AD48" s="8"/>
      <c r="AE48" s="8"/>
      <c r="AF48" s="45"/>
      <c r="AG48" s="8"/>
      <c r="AH48" s="8"/>
      <c r="AI48" s="8"/>
      <c r="AJ48" s="8"/>
      <c r="AK48" s="45"/>
      <c r="AL48" s="8"/>
      <c r="AM48" s="8"/>
      <c r="AN48" s="8"/>
      <c r="AO48" s="8"/>
      <c r="AP48" s="45"/>
      <c r="AQ48" s="8"/>
      <c r="AR48" s="8"/>
      <c r="AS48" s="8"/>
    </row>
    <row r="49" spans="2:45" x14ac:dyDescent="0.3">
      <c r="B49" s="2" t="s">
        <v>124</v>
      </c>
      <c r="C49" s="7">
        <v>-38705</v>
      </c>
      <c r="D49" s="7">
        <v>-41774</v>
      </c>
      <c r="E49" s="7">
        <v>-31765</v>
      </c>
      <c r="F49" s="7">
        <v>-19132</v>
      </c>
      <c r="G49" s="42">
        <f>SUM(C49:F49)</f>
        <v>-131376</v>
      </c>
      <c r="H49" s="7">
        <v>-39018</v>
      </c>
      <c r="I49" s="7">
        <v>-38074</v>
      </c>
      <c r="J49" s="7">
        <v>-24016</v>
      </c>
      <c r="K49" s="7">
        <v>-38077</v>
      </c>
      <c r="L49" s="42">
        <f>SUM(H49:K49)</f>
        <v>-139185</v>
      </c>
      <c r="M49" s="7">
        <v>-45975</v>
      </c>
      <c r="N49" s="7">
        <v>-54672</v>
      </c>
      <c r="O49" s="7">
        <v>-33734</v>
      </c>
      <c r="P49" s="7">
        <v>-45344</v>
      </c>
      <c r="Q49" s="42">
        <f>SUM(M49:P49)</f>
        <v>-179725</v>
      </c>
      <c r="R49" s="7">
        <v>-23579</v>
      </c>
      <c r="S49" s="7">
        <v>4134</v>
      </c>
      <c r="T49" s="7">
        <v>-6069</v>
      </c>
      <c r="U49" s="7">
        <v>4057</v>
      </c>
      <c r="V49" s="42">
        <f>SUM(R49:U49)</f>
        <v>-21457</v>
      </c>
      <c r="W49" s="7">
        <v>5438</v>
      </c>
      <c r="X49" s="7">
        <v>12979</v>
      </c>
      <c r="Y49" s="7">
        <v>12860</v>
      </c>
      <c r="Z49" s="7">
        <v>5278</v>
      </c>
      <c r="AA49" s="42">
        <f>SUM(W49:Z49)</f>
        <v>36555</v>
      </c>
      <c r="AB49" s="7">
        <v>6716</v>
      </c>
      <c r="AC49" s="7">
        <v>8077</v>
      </c>
      <c r="AD49" s="7">
        <v>23840</v>
      </c>
      <c r="AE49" s="7">
        <v>1262</v>
      </c>
      <c r="AF49" s="42">
        <f>SUM(AB49:AE49)</f>
        <v>39895</v>
      </c>
      <c r="AG49" s="7">
        <v>4032</v>
      </c>
      <c r="AH49" s="7">
        <v>717</v>
      </c>
      <c r="AI49" s="7">
        <v>9375</v>
      </c>
      <c r="AJ49" s="7">
        <v>7232</v>
      </c>
      <c r="AK49" s="42">
        <f>SUM(AG49:AJ49)</f>
        <v>21356</v>
      </c>
      <c r="AL49" s="7">
        <v>6181</v>
      </c>
      <c r="AM49" s="7">
        <v>5257</v>
      </c>
      <c r="AN49" s="7">
        <v>18201</v>
      </c>
      <c r="AO49" s="7">
        <v>12457</v>
      </c>
      <c r="AP49" s="42">
        <f>SUM(AL49:AO49)</f>
        <v>42096</v>
      </c>
      <c r="AQ49" s="7">
        <v>4039</v>
      </c>
      <c r="AR49" s="7">
        <v>6529</v>
      </c>
      <c r="AS49" s="7">
        <v>16229</v>
      </c>
    </row>
    <row r="50" spans="2:45" x14ac:dyDescent="0.3">
      <c r="C50" s="6"/>
      <c r="D50" s="6"/>
      <c r="E50" s="6"/>
      <c r="F50" s="6"/>
      <c r="G50" s="42"/>
      <c r="H50" s="6"/>
      <c r="I50" s="6"/>
      <c r="J50" s="6"/>
      <c r="K50" s="6"/>
      <c r="L50" s="42"/>
      <c r="M50" s="6"/>
      <c r="N50" s="6"/>
      <c r="O50" s="6"/>
      <c r="P50" s="6"/>
      <c r="Q50" s="42"/>
      <c r="R50" s="6"/>
      <c r="S50" s="6"/>
      <c r="T50" s="6"/>
      <c r="U50" s="6"/>
      <c r="V50" s="42"/>
      <c r="W50" s="6"/>
      <c r="X50" s="6"/>
      <c r="Y50" s="6"/>
      <c r="Z50" s="6"/>
      <c r="AA50" s="42"/>
      <c r="AB50" s="6"/>
      <c r="AC50" s="6"/>
      <c r="AD50" s="6"/>
      <c r="AE50" s="6"/>
      <c r="AF50" s="42"/>
      <c r="AG50" s="6"/>
      <c r="AH50" s="6"/>
      <c r="AI50" s="6"/>
      <c r="AJ50" s="6"/>
      <c r="AK50" s="42"/>
      <c r="AL50" s="6"/>
      <c r="AM50" s="6"/>
      <c r="AN50" s="6"/>
      <c r="AO50" s="6"/>
      <c r="AP50" s="42"/>
      <c r="AQ50" s="6"/>
      <c r="AR50" s="6"/>
      <c r="AS50" s="6"/>
    </row>
    <row r="51" spans="2:45" ht="15.95" customHeight="1" x14ac:dyDescent="0.3">
      <c r="B51" s="2" t="s">
        <v>64</v>
      </c>
      <c r="C51" s="7">
        <f t="shared" ref="C51:R51" si="35">C49+C43</f>
        <v>-44283</v>
      </c>
      <c r="D51" s="7">
        <f t="shared" si="35"/>
        <v>18533</v>
      </c>
      <c r="E51" s="7">
        <f t="shared" si="35"/>
        <v>-51609</v>
      </c>
      <c r="F51" s="7">
        <f t="shared" si="35"/>
        <v>34217</v>
      </c>
      <c r="G51" s="42">
        <f t="shared" si="35"/>
        <v>-43142</v>
      </c>
      <c r="H51" s="7">
        <f t="shared" si="35"/>
        <v>-20411</v>
      </c>
      <c r="I51" s="7">
        <f t="shared" si="35"/>
        <v>16493</v>
      </c>
      <c r="J51" s="7">
        <f t="shared" si="35"/>
        <v>-117477</v>
      </c>
      <c r="K51" s="7">
        <f t="shared" si="35"/>
        <v>-72385</v>
      </c>
      <c r="L51" s="42">
        <f>L49+L43</f>
        <v>-193780</v>
      </c>
      <c r="M51" s="7">
        <f t="shared" si="35"/>
        <v>11066</v>
      </c>
      <c r="N51" s="7">
        <f t="shared" si="35"/>
        <v>-49320</v>
      </c>
      <c r="O51" s="7">
        <f t="shared" si="35"/>
        <v>-19204</v>
      </c>
      <c r="P51" s="7">
        <f t="shared" si="35"/>
        <v>-32047</v>
      </c>
      <c r="Q51" s="42">
        <f>Q49+Q43</f>
        <v>-89505</v>
      </c>
      <c r="R51" s="7">
        <f t="shared" si="35"/>
        <v>-31091</v>
      </c>
      <c r="S51" s="7">
        <f t="shared" ref="S51:X51" si="36">S49+S43</f>
        <v>-94621</v>
      </c>
      <c r="T51" s="7">
        <f t="shared" si="36"/>
        <v>19347</v>
      </c>
      <c r="U51" s="7">
        <f t="shared" si="36"/>
        <v>12595</v>
      </c>
      <c r="V51" s="42">
        <f t="shared" si="36"/>
        <v>-93770</v>
      </c>
      <c r="W51" s="7">
        <f t="shared" si="36"/>
        <v>19239</v>
      </c>
      <c r="X51" s="7">
        <f t="shared" si="36"/>
        <v>29773</v>
      </c>
      <c r="Y51" s="7">
        <v>31482</v>
      </c>
      <c r="Z51" s="7">
        <f t="shared" ref="Z51:AR51" si="37">Z49+Z43</f>
        <v>18297</v>
      </c>
      <c r="AA51" s="42">
        <f t="shared" si="37"/>
        <v>98791</v>
      </c>
      <c r="AB51" s="7">
        <f t="shared" si="37"/>
        <v>27805</v>
      </c>
      <c r="AC51" s="7">
        <f t="shared" si="37"/>
        <v>36640.002490000013</v>
      </c>
      <c r="AD51" s="7">
        <f t="shared" si="37"/>
        <v>47608</v>
      </c>
      <c r="AE51" s="7">
        <f t="shared" si="37"/>
        <v>15402.272205999994</v>
      </c>
      <c r="AF51" s="42">
        <f t="shared" si="37"/>
        <v>127455.27469599998</v>
      </c>
      <c r="AG51" s="7">
        <f t="shared" si="37"/>
        <v>38447</v>
      </c>
      <c r="AH51" s="7">
        <f t="shared" si="37"/>
        <v>54687</v>
      </c>
      <c r="AI51" s="7">
        <f t="shared" si="37"/>
        <v>56486.934948000009</v>
      </c>
      <c r="AJ51" s="7">
        <f t="shared" si="37"/>
        <v>43581.065051999991</v>
      </c>
      <c r="AK51" s="42">
        <f t="shared" si="37"/>
        <v>193202</v>
      </c>
      <c r="AL51" s="7">
        <f t="shared" si="37"/>
        <v>50231</v>
      </c>
      <c r="AM51" s="7">
        <f t="shared" si="37"/>
        <v>84500</v>
      </c>
      <c r="AN51" s="7">
        <f t="shared" si="37"/>
        <v>101062</v>
      </c>
      <c r="AO51" s="7">
        <f t="shared" si="37"/>
        <v>54252</v>
      </c>
      <c r="AP51" s="42">
        <f t="shared" si="37"/>
        <v>290045</v>
      </c>
      <c r="AQ51" s="7">
        <f t="shared" si="37"/>
        <v>81574</v>
      </c>
      <c r="AR51" s="7">
        <f t="shared" si="37"/>
        <v>136697</v>
      </c>
      <c r="AS51" s="7">
        <f t="shared" ref="AS51" si="38">AS49+AS43</f>
        <v>132304</v>
      </c>
    </row>
    <row r="52" spans="2:45" x14ac:dyDescent="0.3">
      <c r="C52" s="6"/>
      <c r="D52" s="6"/>
      <c r="E52" s="6"/>
      <c r="F52" s="6"/>
      <c r="G52" s="42"/>
      <c r="H52" s="6"/>
      <c r="I52" s="6"/>
      <c r="J52" s="6"/>
      <c r="K52" s="6"/>
      <c r="L52" s="42"/>
      <c r="M52" s="6"/>
      <c r="N52" s="6"/>
      <c r="O52" s="6"/>
      <c r="P52" s="6"/>
      <c r="Q52" s="42"/>
      <c r="R52" s="6"/>
      <c r="S52" s="6"/>
      <c r="T52" s="6"/>
      <c r="U52" s="6"/>
      <c r="V52" s="42"/>
      <c r="W52" s="6"/>
      <c r="X52" s="6"/>
      <c r="Y52" s="6"/>
      <c r="Z52" s="6"/>
      <c r="AA52" s="42"/>
      <c r="AB52" s="6"/>
      <c r="AC52" s="6"/>
      <c r="AD52" s="6"/>
      <c r="AE52" s="6"/>
      <c r="AF52" s="42"/>
      <c r="AG52" s="6"/>
      <c r="AH52" s="6"/>
      <c r="AI52" s="6"/>
      <c r="AJ52" s="6"/>
      <c r="AK52" s="42"/>
      <c r="AL52" s="6"/>
      <c r="AM52" s="6"/>
      <c r="AN52" s="6"/>
      <c r="AO52" s="6"/>
      <c r="AP52" s="42"/>
      <c r="AQ52" s="6"/>
      <c r="AR52" s="6"/>
      <c r="AS52" s="6"/>
    </row>
    <row r="53" spans="2:45" x14ac:dyDescent="0.3">
      <c r="B53" s="2" t="s">
        <v>65</v>
      </c>
      <c r="C53" s="7">
        <v>37264</v>
      </c>
      <c r="D53" s="7">
        <v>20868</v>
      </c>
      <c r="E53" s="7">
        <v>-3251</v>
      </c>
      <c r="F53" s="7">
        <v>-1049</v>
      </c>
      <c r="G53" s="42">
        <f>SUM(C53:F53)</f>
        <v>53832</v>
      </c>
      <c r="H53" s="7">
        <v>-601</v>
      </c>
      <c r="I53" s="7">
        <v>2367</v>
      </c>
      <c r="J53" s="7">
        <v>296</v>
      </c>
      <c r="K53" s="7">
        <v>-6661</v>
      </c>
      <c r="L53" s="42">
        <f>SUM(H53:K53)</f>
        <v>-4599</v>
      </c>
      <c r="M53" s="7">
        <v>-2121</v>
      </c>
      <c r="N53" s="7">
        <v>-6993</v>
      </c>
      <c r="O53" s="7">
        <v>-1442</v>
      </c>
      <c r="P53" s="7">
        <v>916</v>
      </c>
      <c r="Q53" s="42">
        <f>SUM(M53:P53)</f>
        <v>-9640</v>
      </c>
      <c r="R53" s="7">
        <v>-1670</v>
      </c>
      <c r="S53" s="7">
        <v>-616</v>
      </c>
      <c r="T53" s="7">
        <v>-4412</v>
      </c>
      <c r="U53" s="7">
        <v>-3931</v>
      </c>
      <c r="V53" s="42">
        <f>SUM(R53:U53)</f>
        <v>-10629</v>
      </c>
      <c r="W53" s="7">
        <v>-1420</v>
      </c>
      <c r="X53" s="7">
        <v>-3497</v>
      </c>
      <c r="Y53" s="7">
        <v>-4950</v>
      </c>
      <c r="Z53" s="7">
        <v>-3981</v>
      </c>
      <c r="AA53" s="42">
        <f>SUM(W53:Z53)</f>
        <v>-13848</v>
      </c>
      <c r="AB53" s="7">
        <v>-4563.5</v>
      </c>
      <c r="AC53" s="7">
        <v>-5687</v>
      </c>
      <c r="AD53" s="7">
        <v>-6948</v>
      </c>
      <c r="AE53" s="7">
        <v>-5200</v>
      </c>
      <c r="AF53" s="42">
        <f>SUM(AB53:AE53)</f>
        <v>-22398.5</v>
      </c>
      <c r="AG53" s="7">
        <v>-8032</v>
      </c>
      <c r="AH53" s="7">
        <v>-9462</v>
      </c>
      <c r="AI53" s="7">
        <v>-10257</v>
      </c>
      <c r="AJ53" s="7">
        <v>-9834</v>
      </c>
      <c r="AK53" s="42">
        <f>SUM(AG53:AJ53)</f>
        <v>-37585</v>
      </c>
      <c r="AL53" s="7">
        <v>-8075</v>
      </c>
      <c r="AM53" s="7">
        <v>-9594</v>
      </c>
      <c r="AN53" s="7">
        <v>-12032</v>
      </c>
      <c r="AO53" s="7">
        <v>-9290</v>
      </c>
      <c r="AP53" s="42">
        <f>SUM(AL53:AO53)</f>
        <v>-38991</v>
      </c>
      <c r="AQ53" s="7">
        <v>-11191</v>
      </c>
      <c r="AR53" s="7">
        <v>-16382</v>
      </c>
      <c r="AS53" s="7">
        <v>-14726</v>
      </c>
    </row>
    <row r="54" spans="2:45" x14ac:dyDescent="0.3">
      <c r="C54" s="6"/>
      <c r="D54" s="6"/>
      <c r="E54" s="6"/>
      <c r="F54" s="6"/>
      <c r="G54" s="42"/>
      <c r="H54" s="6"/>
      <c r="I54" s="6"/>
      <c r="J54" s="6"/>
      <c r="K54" s="6"/>
      <c r="L54" s="42"/>
      <c r="M54" s="6"/>
      <c r="N54" s="6"/>
      <c r="O54" s="6"/>
      <c r="P54" s="6"/>
      <c r="Q54" s="42"/>
      <c r="R54" s="6"/>
      <c r="S54" s="6"/>
      <c r="T54" s="6"/>
      <c r="U54" s="6"/>
      <c r="V54" s="42"/>
      <c r="W54" s="6"/>
      <c r="X54" s="6"/>
      <c r="Y54" s="6"/>
      <c r="Z54" s="6"/>
      <c r="AA54" s="42"/>
      <c r="AB54" s="6"/>
      <c r="AC54" s="6"/>
      <c r="AD54" s="6"/>
      <c r="AE54" s="6"/>
      <c r="AF54" s="42"/>
      <c r="AG54" s="6"/>
      <c r="AH54" s="6"/>
      <c r="AI54" s="6"/>
      <c r="AJ54" s="6"/>
      <c r="AK54" s="42"/>
      <c r="AL54" s="6"/>
      <c r="AM54" s="6"/>
      <c r="AN54" s="6"/>
      <c r="AO54" s="6"/>
      <c r="AP54" s="42"/>
      <c r="AQ54" s="6"/>
      <c r="AR54" s="6"/>
      <c r="AS54" s="6"/>
    </row>
    <row r="55" spans="2:45" x14ac:dyDescent="0.3">
      <c r="B55" s="15" t="s">
        <v>66</v>
      </c>
      <c r="C55" s="16">
        <f t="shared" ref="C55:R55" si="39">SUM(C53,C51)</f>
        <v>-7019</v>
      </c>
      <c r="D55" s="16">
        <f t="shared" si="39"/>
        <v>39401</v>
      </c>
      <c r="E55" s="16">
        <f t="shared" si="39"/>
        <v>-54860</v>
      </c>
      <c r="F55" s="16">
        <f t="shared" si="39"/>
        <v>33168</v>
      </c>
      <c r="G55" s="41">
        <f t="shared" si="39"/>
        <v>10690</v>
      </c>
      <c r="H55" s="16">
        <f t="shared" si="39"/>
        <v>-21012</v>
      </c>
      <c r="I55" s="16">
        <f t="shared" si="39"/>
        <v>18860</v>
      </c>
      <c r="J55" s="16">
        <f t="shared" si="39"/>
        <v>-117181</v>
      </c>
      <c r="K55" s="16">
        <f t="shared" si="39"/>
        <v>-79046</v>
      </c>
      <c r="L55" s="41">
        <f>SUM(L53,L51)</f>
        <v>-198379</v>
      </c>
      <c r="M55" s="16">
        <f t="shared" si="39"/>
        <v>8945</v>
      </c>
      <c r="N55" s="16">
        <f t="shared" si="39"/>
        <v>-56313</v>
      </c>
      <c r="O55" s="16">
        <f t="shared" si="39"/>
        <v>-20646</v>
      </c>
      <c r="P55" s="16">
        <f t="shared" si="39"/>
        <v>-31131</v>
      </c>
      <c r="Q55" s="41">
        <f>SUM(Q53,Q51)</f>
        <v>-99145</v>
      </c>
      <c r="R55" s="16">
        <f t="shared" si="39"/>
        <v>-32761</v>
      </c>
      <c r="S55" s="16">
        <f t="shared" ref="S55:AR55" si="40">SUM(S53,S51)</f>
        <v>-95237</v>
      </c>
      <c r="T55" s="16">
        <f t="shared" si="40"/>
        <v>14935</v>
      </c>
      <c r="U55" s="16">
        <f t="shared" si="40"/>
        <v>8664</v>
      </c>
      <c r="V55" s="41">
        <f t="shared" si="40"/>
        <v>-104399</v>
      </c>
      <c r="W55" s="16">
        <f t="shared" si="40"/>
        <v>17819</v>
      </c>
      <c r="X55" s="16">
        <f t="shared" si="40"/>
        <v>26276</v>
      </c>
      <c r="Y55" s="16">
        <f t="shared" si="40"/>
        <v>26532</v>
      </c>
      <c r="Z55" s="16">
        <f t="shared" si="40"/>
        <v>14316</v>
      </c>
      <c r="AA55" s="41">
        <f t="shared" si="40"/>
        <v>84943</v>
      </c>
      <c r="AB55" s="16">
        <f t="shared" si="40"/>
        <v>23241.5</v>
      </c>
      <c r="AC55" s="16">
        <f t="shared" si="40"/>
        <v>30953.002490000013</v>
      </c>
      <c r="AD55" s="16">
        <f t="shared" si="40"/>
        <v>40660</v>
      </c>
      <c r="AE55" s="16">
        <f t="shared" si="40"/>
        <v>10202.272205999994</v>
      </c>
      <c r="AF55" s="41">
        <f t="shared" si="40"/>
        <v>105056.77469599998</v>
      </c>
      <c r="AG55" s="16">
        <f t="shared" si="40"/>
        <v>30415</v>
      </c>
      <c r="AH55" s="16">
        <f t="shared" si="40"/>
        <v>45225</v>
      </c>
      <c r="AI55" s="16">
        <f t="shared" si="40"/>
        <v>46229.934948000009</v>
      </c>
      <c r="AJ55" s="16">
        <f t="shared" si="40"/>
        <v>33747.065051999991</v>
      </c>
      <c r="AK55" s="41">
        <f t="shared" si="40"/>
        <v>155617</v>
      </c>
      <c r="AL55" s="16">
        <f t="shared" si="40"/>
        <v>42156</v>
      </c>
      <c r="AM55" s="16">
        <f t="shared" si="40"/>
        <v>74906</v>
      </c>
      <c r="AN55" s="16">
        <f t="shared" si="40"/>
        <v>89030</v>
      </c>
      <c r="AO55" s="16">
        <f t="shared" si="40"/>
        <v>44962</v>
      </c>
      <c r="AP55" s="41">
        <f t="shared" si="40"/>
        <v>251054</v>
      </c>
      <c r="AQ55" s="16">
        <f t="shared" si="40"/>
        <v>70383</v>
      </c>
      <c r="AR55" s="16">
        <f t="shared" si="40"/>
        <v>120315</v>
      </c>
      <c r="AS55" s="16">
        <f t="shared" ref="AS55" si="41">SUM(AS53,AS51)</f>
        <v>117578</v>
      </c>
    </row>
    <row r="56" spans="2:45" x14ac:dyDescent="0.3">
      <c r="B56" t="s">
        <v>67</v>
      </c>
      <c r="C56" s="6">
        <v>-5549</v>
      </c>
      <c r="D56" s="6">
        <v>27627</v>
      </c>
      <c r="E56" s="6">
        <v>-52871</v>
      </c>
      <c r="F56" s="6">
        <v>29544</v>
      </c>
      <c r="G56" s="42">
        <f>SUM(C56:F56)</f>
        <v>-1249</v>
      </c>
      <c r="H56" s="6">
        <v>-19691</v>
      </c>
      <c r="I56" s="6">
        <v>15563</v>
      </c>
      <c r="J56" s="6">
        <v>-119063</v>
      </c>
      <c r="K56" s="6">
        <v>-79124</v>
      </c>
      <c r="L56" s="42">
        <f>SUM(H56:K56)</f>
        <v>-202315</v>
      </c>
      <c r="M56" s="6">
        <v>8589</v>
      </c>
      <c r="N56" s="6">
        <v>-54078</v>
      </c>
      <c r="O56" s="6">
        <v>-19922</v>
      </c>
      <c r="P56" s="6">
        <v>-30920</v>
      </c>
      <c r="Q56" s="42">
        <f>SUM(M56:P56)</f>
        <v>-96331</v>
      </c>
      <c r="R56" s="6">
        <v>-32254</v>
      </c>
      <c r="S56" s="6">
        <v>-88801</v>
      </c>
      <c r="T56" s="6">
        <v>13143</v>
      </c>
      <c r="U56" s="6">
        <v>7797</v>
      </c>
      <c r="V56" s="42">
        <f>SUM(R56:U56)</f>
        <v>-100115</v>
      </c>
      <c r="W56" s="6">
        <v>17047</v>
      </c>
      <c r="X56" s="6">
        <v>25554</v>
      </c>
      <c r="Y56" s="6">
        <v>25661</v>
      </c>
      <c r="Z56" s="6">
        <v>14692</v>
      </c>
      <c r="AA56" s="42">
        <f>SUM(W56:Z56)</f>
        <v>82954</v>
      </c>
      <c r="AB56" s="6">
        <v>23283.5</v>
      </c>
      <c r="AC56" s="6">
        <v>31124</v>
      </c>
      <c r="AD56" s="6">
        <v>40946</v>
      </c>
      <c r="AE56" s="6">
        <v>10563</v>
      </c>
      <c r="AF56" s="42">
        <f>SUM(AB56:AE56)</f>
        <v>105916.5</v>
      </c>
      <c r="AG56" s="6">
        <v>30679</v>
      </c>
      <c r="AH56" s="6">
        <v>45320</v>
      </c>
      <c r="AI56" s="6">
        <v>46121</v>
      </c>
      <c r="AJ56" s="6">
        <v>33718</v>
      </c>
      <c r="AK56" s="42">
        <f>SUM(AG56:AJ56)</f>
        <v>155838</v>
      </c>
      <c r="AL56" s="6">
        <v>42320</v>
      </c>
      <c r="AM56" s="6">
        <v>74964</v>
      </c>
      <c r="AN56" s="6">
        <v>89160</v>
      </c>
      <c r="AO56" s="6">
        <v>45050</v>
      </c>
      <c r="AP56" s="42">
        <f>SUM(AL56:AO56)</f>
        <v>251494</v>
      </c>
      <c r="AQ56" s="6">
        <v>70198</v>
      </c>
      <c r="AR56" s="6">
        <v>120552</v>
      </c>
      <c r="AS56" s="6">
        <v>117826</v>
      </c>
    </row>
    <row r="57" spans="2:45" x14ac:dyDescent="0.3">
      <c r="B57" t="s">
        <v>68</v>
      </c>
      <c r="C57" s="6">
        <v>-1470</v>
      </c>
      <c r="D57" s="6">
        <v>11774</v>
      </c>
      <c r="E57" s="6">
        <v>-1989</v>
      </c>
      <c r="F57" s="6">
        <v>3624</v>
      </c>
      <c r="G57" s="42">
        <f>SUM(C57:F57)</f>
        <v>11939</v>
      </c>
      <c r="H57" s="6">
        <v>-1321</v>
      </c>
      <c r="I57" s="6">
        <v>3297</v>
      </c>
      <c r="J57" s="6">
        <v>1882</v>
      </c>
      <c r="K57" s="6">
        <v>78</v>
      </c>
      <c r="L57" s="42">
        <f>SUM(H57:K57)</f>
        <v>3936</v>
      </c>
      <c r="M57" s="6">
        <v>356</v>
      </c>
      <c r="N57" s="6">
        <v>-2235</v>
      </c>
      <c r="O57" s="6">
        <v>-724</v>
      </c>
      <c r="P57" s="6">
        <v>-211</v>
      </c>
      <c r="Q57" s="42">
        <f>SUM(M57:P57)</f>
        <v>-2814</v>
      </c>
      <c r="R57" s="6">
        <v>-507</v>
      </c>
      <c r="S57" s="6">
        <v>-6436</v>
      </c>
      <c r="T57" s="6">
        <v>1792</v>
      </c>
      <c r="U57" s="6">
        <v>867</v>
      </c>
      <c r="V57" s="42">
        <f>SUM(R57:U57)</f>
        <v>-4284</v>
      </c>
      <c r="W57" s="6">
        <v>772</v>
      </c>
      <c r="X57" s="6">
        <v>722</v>
      </c>
      <c r="Y57" s="6">
        <v>871</v>
      </c>
      <c r="Z57" s="6">
        <v>-376</v>
      </c>
      <c r="AA57" s="42">
        <f>SUM(W57:Z57)</f>
        <v>1989</v>
      </c>
      <c r="AB57" s="6">
        <v>-42</v>
      </c>
      <c r="AC57" s="6">
        <v>-171</v>
      </c>
      <c r="AD57" s="6">
        <v>-286</v>
      </c>
      <c r="AE57" s="6">
        <v>-361</v>
      </c>
      <c r="AF57" s="42">
        <f>SUM(AB57:AE57)</f>
        <v>-860</v>
      </c>
      <c r="AG57" s="6">
        <v>-264</v>
      </c>
      <c r="AH57" s="6">
        <v>-95</v>
      </c>
      <c r="AI57" s="6">
        <v>109</v>
      </c>
      <c r="AJ57" s="6">
        <v>29</v>
      </c>
      <c r="AK57" s="42">
        <f>SUM(AG57:AJ57)</f>
        <v>-221</v>
      </c>
      <c r="AL57" s="6">
        <v>-164</v>
      </c>
      <c r="AM57" s="6">
        <v>-58</v>
      </c>
      <c r="AN57" s="6">
        <v>-130</v>
      </c>
      <c r="AO57" s="6">
        <v>-88</v>
      </c>
      <c r="AP57" s="42">
        <f>SUM(AL57:AO57)</f>
        <v>-440</v>
      </c>
      <c r="AQ57" s="6">
        <v>185</v>
      </c>
      <c r="AR57" s="6">
        <v>-237</v>
      </c>
      <c r="AS57" s="6">
        <v>-248</v>
      </c>
    </row>
    <row r="58" spans="2:45" x14ac:dyDescent="0.3">
      <c r="C58" s="6"/>
      <c r="D58" s="6"/>
      <c r="E58" s="6"/>
      <c r="F58" s="6"/>
      <c r="G58" s="42"/>
      <c r="H58" s="6"/>
      <c r="I58" s="6"/>
      <c r="J58" s="6"/>
      <c r="K58" s="6"/>
      <c r="L58" s="42"/>
      <c r="M58" s="6"/>
      <c r="N58" s="6"/>
      <c r="O58" s="6"/>
      <c r="P58" s="6"/>
      <c r="Q58" s="42"/>
      <c r="R58" s="6"/>
      <c r="S58" s="6"/>
      <c r="T58" s="6"/>
      <c r="U58" s="6"/>
      <c r="V58" s="42"/>
      <c r="W58" s="6"/>
      <c r="X58" s="6"/>
      <c r="Y58" s="6"/>
      <c r="Z58" s="6"/>
      <c r="AA58" s="42"/>
      <c r="AB58" s="6"/>
      <c r="AC58" s="6"/>
      <c r="AD58" s="6"/>
      <c r="AE58" s="6"/>
      <c r="AF58" s="42"/>
      <c r="AG58" s="6"/>
      <c r="AH58" s="6"/>
      <c r="AI58" s="6"/>
      <c r="AJ58" s="6"/>
      <c r="AK58" s="42"/>
      <c r="AL58" s="6"/>
      <c r="AM58" s="6"/>
      <c r="AN58" s="6"/>
      <c r="AO58" s="6"/>
      <c r="AP58" s="42"/>
      <c r="AQ58" s="6"/>
      <c r="AR58" s="6"/>
      <c r="AS58" s="6"/>
    </row>
    <row r="59" spans="2:45" x14ac:dyDescent="0.3">
      <c r="B59" t="s">
        <v>69</v>
      </c>
      <c r="C59" s="12">
        <f t="shared" ref="C59:S59" si="42">IFERROR(C55/C22,0)</f>
        <v>-4.2956725031671326E-2</v>
      </c>
      <c r="D59" s="12">
        <f t="shared" si="42"/>
        <v>0.22747269242315774</v>
      </c>
      <c r="E59" s="12">
        <f t="shared" si="42"/>
        <v>-0.42456042595344229</v>
      </c>
      <c r="F59" s="12">
        <f t="shared" si="42"/>
        <v>0.23067774802656743</v>
      </c>
      <c r="G59" s="43">
        <f t="shared" si="42"/>
        <v>1.7535801578058102E-2</v>
      </c>
      <c r="H59" s="12">
        <f t="shared" si="42"/>
        <v>-0.147251130032587</v>
      </c>
      <c r="I59" s="12">
        <f t="shared" si="42"/>
        <v>0.11294495280985005</v>
      </c>
      <c r="J59" s="12">
        <f t="shared" si="42"/>
        <v>-18.544231682228201</v>
      </c>
      <c r="K59" s="12">
        <f t="shared" si="42"/>
        <v>-1.7980528638369502</v>
      </c>
      <c r="L59" s="43">
        <f>IFERROR(L55/L22,0)</f>
        <v>-0.55111401266807425</v>
      </c>
      <c r="M59" s="12">
        <f t="shared" si="42"/>
        <v>5.3349794533211661E-2</v>
      </c>
      <c r="N59" s="12">
        <f t="shared" si="42"/>
        <v>-0.57128219695048343</v>
      </c>
      <c r="O59" s="12">
        <f t="shared" si="42"/>
        <v>-0.46025235186588792</v>
      </c>
      <c r="P59" s="12">
        <f t="shared" si="42"/>
        <v>-0.3220403856498531</v>
      </c>
      <c r="Q59" s="43">
        <f>IFERROR(Q55/Q22,0)</f>
        <v>-0.24314190001128097</v>
      </c>
      <c r="R59" s="12">
        <f t="shared" si="42"/>
        <v>-0.49395392316506848</v>
      </c>
      <c r="S59" s="12">
        <f t="shared" si="42"/>
        <v>-1.6384578329835187</v>
      </c>
      <c r="T59" s="12">
        <f t="shared" ref="T59:AR59" si="43">IFERROR(T55/T22,0)</f>
        <v>7.5243843456531373E-2</v>
      </c>
      <c r="U59" s="12">
        <f t="shared" si="43"/>
        <v>4.5513046127661362E-2</v>
      </c>
      <c r="V59" s="43">
        <f t="shared" si="43"/>
        <v>-0.20338748609490337</v>
      </c>
      <c r="W59" s="12">
        <f t="shared" si="43"/>
        <v>0.11053558800540923</v>
      </c>
      <c r="X59" s="12">
        <f t="shared" si="43"/>
        <v>0.16904924276541811</v>
      </c>
      <c r="Y59" s="12">
        <f t="shared" si="43"/>
        <v>0.16554564172958133</v>
      </c>
      <c r="Z59" s="12">
        <f t="shared" si="43"/>
        <v>0.10029915997001394</v>
      </c>
      <c r="AA59" s="43">
        <f t="shared" si="43"/>
        <v>0.13708377243025419</v>
      </c>
      <c r="AB59" s="12">
        <f t="shared" si="43"/>
        <v>0.13508416060260853</v>
      </c>
      <c r="AC59" s="12">
        <f t="shared" si="43"/>
        <v>0.14776254366602354</v>
      </c>
      <c r="AD59" s="12">
        <f t="shared" si="43"/>
        <v>0.19300235912868882</v>
      </c>
      <c r="AE59" s="12">
        <f t="shared" si="43"/>
        <v>4.9209315882386959E-2</v>
      </c>
      <c r="AF59" s="43">
        <f t="shared" si="43"/>
        <v>0.13139898610902287</v>
      </c>
      <c r="AG59" s="12">
        <f t="shared" si="43"/>
        <v>0.12016846896322841</v>
      </c>
      <c r="AH59" s="12">
        <f t="shared" si="43"/>
        <v>0.14433756319256497</v>
      </c>
      <c r="AI59" s="12">
        <f t="shared" si="43"/>
        <v>0.1531294528603748</v>
      </c>
      <c r="AJ59" s="12">
        <f t="shared" si="43"/>
        <v>0.11928467174244992</v>
      </c>
      <c r="AK59" s="43">
        <f t="shared" si="43"/>
        <v>0.13517290861016432</v>
      </c>
      <c r="AL59" s="12">
        <f t="shared" si="43"/>
        <v>0.13667355070466827</v>
      </c>
      <c r="AM59" s="12">
        <f t="shared" si="43"/>
        <v>0.19102338510187947</v>
      </c>
      <c r="AN59" s="12">
        <f t="shared" si="43"/>
        <v>0.17744037819932795</v>
      </c>
      <c r="AO59" s="12">
        <f t="shared" si="43"/>
        <v>0.12227736908663195</v>
      </c>
      <c r="AP59" s="43">
        <f t="shared" si="43"/>
        <v>0.15990456196847946</v>
      </c>
      <c r="AQ59" s="12">
        <f t="shared" si="43"/>
        <v>0.16033560150624299</v>
      </c>
      <c r="AR59" s="12">
        <f t="shared" si="43"/>
        <v>0.18094277025990549</v>
      </c>
      <c r="AS59" s="12">
        <f t="shared" ref="AS59" si="44">IFERROR(AS55/AS22,0)</f>
        <v>0.21442144615665176</v>
      </c>
    </row>
    <row r="60" spans="2:45" x14ac:dyDescent="0.3">
      <c r="B60" t="s">
        <v>131</v>
      </c>
      <c r="C60" s="17"/>
      <c r="D60" s="17"/>
      <c r="E60" s="17"/>
      <c r="F60" s="12">
        <f>SUM(C55:F55)/SUM(C22:F22)</f>
        <v>1.7535801578058102E-2</v>
      </c>
      <c r="G60" s="43">
        <f>G59</f>
        <v>1.7535801578058102E-2</v>
      </c>
      <c r="H60" s="12">
        <f>SUM(D55:F55,H55)/SUM(D22:F22,H22)</f>
        <v>-5.6086859067969869E-3</v>
      </c>
      <c r="I60" s="12">
        <f>SUM(E55:F55,H55:I55)/SUM(E22:F22,H22:I22)</f>
        <v>-4.0921260383057594E-2</v>
      </c>
      <c r="J60" s="12">
        <f>SUM(F55,H55:J55)/SUM(F22,H22:J22)</f>
        <v>-0.18740362301346505</v>
      </c>
      <c r="K60" s="12">
        <f>SUM(H55,I55:K55)/SUM(H22,I22:K22)</f>
        <v>-0.55111401266807425</v>
      </c>
      <c r="L60" s="43">
        <f>L59</f>
        <v>-0.55111401266807425</v>
      </c>
      <c r="M60" s="12">
        <f>SUM(I55:K55,M55)/SUM(I22:K22,M22)</f>
        <v>-0.43753701952552659</v>
      </c>
      <c r="N60" s="12">
        <f>SUM(J55:K55,M55:N55)/SUM(J22:K22,M22:N22)</f>
        <v>-0.76960138505817943</v>
      </c>
      <c r="O60" s="12">
        <f>SUM(K55,M55:O55)/SUM(K22,M22:O22)</f>
        <v>-0.41418351827860078</v>
      </c>
      <c r="P60" s="12">
        <f>SUM(M55,N55:P55)/SUM(M22,N22:P22)</f>
        <v>-0.24314190001128097</v>
      </c>
      <c r="Q60" s="43">
        <f>Q59</f>
        <v>-0.24314190001128097</v>
      </c>
      <c r="R60" s="12">
        <f>SUM(N55:P55,R55)/SUM(N22:P22,R22)</f>
        <v>-0.45966197054398655</v>
      </c>
      <c r="S60" s="12">
        <f>SUM(O55:P55,R55:S55)/SUM(O22:P22,R22:S22)</f>
        <v>-0.67590684873823204</v>
      </c>
      <c r="T60" s="12">
        <f>SUM(P55,R55:T55)/SUM(P22,R22:T22)</f>
        <v>-0.34364141599500486</v>
      </c>
      <c r="U60" s="12">
        <f>SUM(R55,S55:U55)/SUM(R22,S22:U22)</f>
        <v>-0.20338748609490337</v>
      </c>
      <c r="V60" s="43">
        <f>V59</f>
        <v>-0.20338748609490337</v>
      </c>
      <c r="W60" s="12">
        <f>SUM(S55:U55,W55)/SUM(S22:U22,W22)</f>
        <v>-8.8491457340964808E-2</v>
      </c>
      <c r="X60" s="12">
        <f>SUM(T55:U55,W55:X55)/SUM(T22:U22,W22:X22)</f>
        <v>9.5953031293099414E-2</v>
      </c>
      <c r="Y60" s="12">
        <f>SUM(U55,W55:Y55)/SUM(U22,W22:Y22)</f>
        <v>0.11882842554696503</v>
      </c>
      <c r="Z60" s="12">
        <f>SUM(W55,X55:Z55)/SUM(W22,X22:Z22)</f>
        <v>0.13708377243025419</v>
      </c>
      <c r="AA60" s="43">
        <f>AA59</f>
        <v>0.13708377243025419</v>
      </c>
      <c r="AB60" s="12">
        <f>SUM(X55:Z55,AB55)/SUM(X22:Z22,AB22)</f>
        <v>0.14332605326976364</v>
      </c>
      <c r="AC60" s="69">
        <f>SUM(Y55:Z55,AB55:AC55)/SUM(Y22:Z22,AB22:AC22)</f>
        <v>0.13884283466871775</v>
      </c>
      <c r="AD60" s="12">
        <f>SUM(Z55,AB55:AD55)/SUM(Z22,AB22:AD22)</f>
        <v>0.14854463410336693</v>
      </c>
      <c r="AE60" s="12">
        <f>SUM(AB55,AC55:AE55)/SUM(AB22,AC22:AE22)</f>
        <v>0.1313989861090229</v>
      </c>
      <c r="AF60" s="43">
        <f>AF59</f>
        <v>0.13139898610902287</v>
      </c>
      <c r="AG60" s="12">
        <f>SUM(AC55:AE55,AG55)/SUM(AC22:AE22,AG22)</f>
        <v>0.12745098024321247</v>
      </c>
      <c r="AH60" s="69">
        <f>SUM(AD55:AE55,AG55:AH55)/SUM(AD22:AE22,AG22:AH22)</f>
        <v>0.12850358707104445</v>
      </c>
      <c r="AI60" s="12">
        <f>SUM(AE55,AG55:AI55)/SUM(AE22,AG22:AI22)</f>
        <v>0.12278294097183487</v>
      </c>
      <c r="AJ60" s="12">
        <f>SUM(AG55,AH55:AJ55)/SUM(AG22,AH22:AJ22)</f>
        <v>0.13517290861016432</v>
      </c>
      <c r="AK60" s="43">
        <f>AK59</f>
        <v>0.13517290861016432</v>
      </c>
      <c r="AL60" s="12">
        <f>SUM(AH55:AJ55,AL55)/SUM(AH22:AJ22,AL22)</f>
        <v>0.13870397751006147</v>
      </c>
      <c r="AM60" s="69">
        <f>SUM(AI55:AJ55,AL55:AM55)/SUM(AI22:AJ22,AL22:AM22)</f>
        <v>0.15329169603527656</v>
      </c>
      <c r="AN60" s="12">
        <f>SUM(AJ55,AL55:AN55)/SUM(AJ22,AL22:AN22)</f>
        <v>0.16148266838761108</v>
      </c>
      <c r="AO60" s="12">
        <f>SUM(AL55,AM55:AO55)/SUM(AL22,AM22:AO22)</f>
        <v>0.15990456196847946</v>
      </c>
      <c r="AP60" s="43">
        <f>AP59</f>
        <v>0.15990456196847946</v>
      </c>
      <c r="AQ60" s="12">
        <f>SUM(AM55:AO55,AQ55)/SUM(AM22:AO22,AQ22)</f>
        <v>0.16422942170610283</v>
      </c>
      <c r="AR60" s="69">
        <f>SUM(AN55:AO55,AQ55:AR55)/SUM(AN22:AO22,AQ22:AR22)</f>
        <v>0.16453679464141832</v>
      </c>
      <c r="AS60" s="12">
        <f>SUM(AO55,AQ55:AS55)/SUM(AO22,AQ22:AS22)</f>
        <v>0.1748735867308395</v>
      </c>
    </row>
    <row r="61" spans="2:45" x14ac:dyDescent="0.3">
      <c r="C61" s="68"/>
      <c r="D61" s="68"/>
      <c r="E61" s="68"/>
      <c r="F61" s="68"/>
      <c r="G61" s="70"/>
      <c r="H61" s="68"/>
      <c r="I61" s="68"/>
      <c r="J61" s="68"/>
      <c r="K61" s="68"/>
      <c r="L61" s="70"/>
      <c r="M61" s="68"/>
      <c r="N61" s="68"/>
      <c r="O61" s="68"/>
      <c r="P61" s="68"/>
      <c r="Q61" s="70"/>
      <c r="R61" s="68"/>
      <c r="S61" s="68"/>
      <c r="T61" s="68"/>
      <c r="U61" s="68"/>
      <c r="V61" s="70"/>
      <c r="W61" s="68"/>
      <c r="X61" s="68"/>
      <c r="Y61" s="68"/>
      <c r="Z61" s="68"/>
      <c r="AA61" s="70"/>
      <c r="AB61" s="68"/>
      <c r="AC61" s="68"/>
      <c r="AD61" s="68"/>
      <c r="AE61" s="68"/>
      <c r="AF61" s="70"/>
      <c r="AG61" s="68"/>
      <c r="AH61" s="68"/>
      <c r="AI61" s="68"/>
      <c r="AJ61" s="68"/>
      <c r="AK61" s="70">
        <f t="shared" ref="AK61:AR61" si="45">AK55-SUM(AK56:AK57)</f>
        <v>0</v>
      </c>
      <c r="AL61" s="68">
        <f t="shared" si="45"/>
        <v>0</v>
      </c>
      <c r="AM61" s="68">
        <f t="shared" si="45"/>
        <v>0</v>
      </c>
      <c r="AN61" s="68">
        <f t="shared" si="45"/>
        <v>0</v>
      </c>
      <c r="AO61" s="68">
        <f t="shared" si="45"/>
        <v>0</v>
      </c>
      <c r="AP61" s="70">
        <f t="shared" si="45"/>
        <v>0</v>
      </c>
      <c r="AQ61" s="68">
        <f t="shared" si="45"/>
        <v>0</v>
      </c>
      <c r="AR61" s="68">
        <f t="shared" si="45"/>
        <v>0</v>
      </c>
      <c r="AS61" s="68">
        <f t="shared" ref="AS61" si="46">AS55-SUM(AS56:AS57)</f>
        <v>0</v>
      </c>
    </row>
    <row r="62" spans="2:45" x14ac:dyDescent="0.3">
      <c r="B62" s="1" t="s">
        <v>0</v>
      </c>
      <c r="C62" s="3"/>
      <c r="D62" s="3"/>
      <c r="E62" s="3"/>
      <c r="F62" s="3"/>
      <c r="G62" s="47"/>
      <c r="H62" s="3"/>
      <c r="I62" s="3"/>
      <c r="J62" s="3"/>
      <c r="K62" s="3"/>
      <c r="L62" s="47"/>
      <c r="M62" s="3"/>
      <c r="N62" s="3"/>
      <c r="O62" s="3"/>
      <c r="P62" s="3"/>
      <c r="Q62" s="47"/>
      <c r="R62" s="3"/>
      <c r="S62" s="3"/>
      <c r="T62" s="3"/>
      <c r="U62" s="3"/>
      <c r="V62" s="47"/>
      <c r="W62" s="3"/>
      <c r="X62" s="3"/>
      <c r="Y62" s="3"/>
      <c r="Z62" s="3"/>
      <c r="AA62" s="47"/>
      <c r="AB62" s="3"/>
      <c r="AC62" s="3"/>
      <c r="AD62" s="3"/>
      <c r="AE62" s="68"/>
      <c r="AF62" s="70"/>
      <c r="AG62" s="3"/>
      <c r="AH62" s="3"/>
      <c r="AI62" s="3"/>
      <c r="AJ62" s="68"/>
      <c r="AK62" s="70"/>
      <c r="AL62" s="3"/>
      <c r="AM62" s="3"/>
      <c r="AN62" s="3"/>
      <c r="AO62" s="68"/>
      <c r="AP62" s="70"/>
      <c r="AQ62" s="3"/>
      <c r="AR62" s="3"/>
      <c r="AS62" s="3"/>
    </row>
    <row r="63" spans="2:45" ht="20.25" x14ac:dyDescent="0.35">
      <c r="B63" s="80" t="s">
        <v>118</v>
      </c>
      <c r="C63" s="81"/>
      <c r="D63" s="81"/>
      <c r="E63" s="81"/>
      <c r="F63" s="81"/>
      <c r="G63" s="82"/>
      <c r="H63" s="81"/>
      <c r="I63" s="81"/>
      <c r="J63" s="81"/>
      <c r="K63" s="81"/>
      <c r="L63" s="82"/>
      <c r="M63" s="81"/>
      <c r="N63" s="81"/>
      <c r="O63" s="81"/>
      <c r="P63" s="81"/>
      <c r="Q63" s="82"/>
      <c r="R63" s="81"/>
      <c r="S63" s="81"/>
      <c r="T63" s="81"/>
      <c r="U63" s="81"/>
      <c r="V63" s="82"/>
      <c r="W63" s="81"/>
      <c r="X63" s="81"/>
      <c r="Y63" s="81"/>
      <c r="Z63" s="81"/>
      <c r="AA63" s="82"/>
      <c r="AB63" s="81"/>
      <c r="AC63" s="81"/>
      <c r="AD63" s="81"/>
      <c r="AE63" s="81"/>
      <c r="AF63" s="82"/>
      <c r="AG63" s="81"/>
      <c r="AH63" s="81"/>
      <c r="AI63" s="81"/>
      <c r="AJ63" s="81"/>
      <c r="AK63" s="82"/>
      <c r="AL63" s="81"/>
      <c r="AM63" s="81"/>
      <c r="AN63" s="81"/>
      <c r="AO63" s="81"/>
      <c r="AP63" s="82"/>
      <c r="AQ63" s="81"/>
      <c r="AR63" s="81"/>
      <c r="AS63" s="81"/>
    </row>
    <row r="64" spans="2:45" hidden="1" x14ac:dyDescent="0.3">
      <c r="C64" s="3"/>
      <c r="D64" s="3"/>
      <c r="E64" s="3"/>
      <c r="F64" s="3"/>
      <c r="G64" s="47"/>
      <c r="H64" s="3"/>
      <c r="I64" s="3"/>
      <c r="J64" s="3"/>
      <c r="K64" s="3"/>
      <c r="L64" s="47"/>
      <c r="M64" s="3"/>
      <c r="N64" s="3"/>
      <c r="O64" s="3"/>
      <c r="P64" s="3"/>
      <c r="Q64" s="47"/>
      <c r="R64" s="3"/>
      <c r="S64" s="3"/>
      <c r="T64" s="3"/>
      <c r="U64" s="3"/>
      <c r="V64" s="47"/>
      <c r="W64" s="3"/>
      <c r="X64" s="3"/>
      <c r="Y64" s="3"/>
      <c r="Z64" s="3"/>
      <c r="AA64" s="47"/>
      <c r="AB64" s="3"/>
      <c r="AC64" s="3"/>
      <c r="AD64" s="3"/>
      <c r="AE64" s="3"/>
      <c r="AF64" s="47"/>
      <c r="AG64" s="3"/>
      <c r="AH64" s="3"/>
      <c r="AI64" s="3"/>
      <c r="AJ64" s="3"/>
      <c r="AK64" s="47"/>
      <c r="AL64" s="3"/>
      <c r="AM64" s="3"/>
      <c r="AN64" s="3"/>
      <c r="AO64" s="3"/>
      <c r="AP64" s="47"/>
      <c r="AQ64" s="3"/>
      <c r="AR64" s="3"/>
      <c r="AS64" s="3"/>
    </row>
    <row r="65" spans="2:45" x14ac:dyDescent="0.3">
      <c r="C65" s="3"/>
      <c r="D65" s="3"/>
      <c r="E65" s="3"/>
      <c r="F65" s="3"/>
      <c r="G65" s="47"/>
      <c r="H65" s="3"/>
      <c r="I65" s="3"/>
      <c r="J65" s="3"/>
      <c r="K65" s="3"/>
      <c r="L65" s="47"/>
      <c r="M65" s="3"/>
      <c r="N65" s="3"/>
      <c r="O65" s="3"/>
      <c r="P65" s="3"/>
      <c r="Q65" s="47"/>
      <c r="R65" s="3"/>
      <c r="S65" s="3"/>
      <c r="T65" s="3"/>
      <c r="U65" s="3"/>
      <c r="V65" s="47"/>
      <c r="W65" s="3"/>
      <c r="X65" s="3"/>
      <c r="Y65" s="3"/>
      <c r="Z65" s="3"/>
      <c r="AA65" s="47"/>
      <c r="AB65" s="3"/>
      <c r="AC65" s="3"/>
      <c r="AD65" s="3"/>
      <c r="AE65" s="3"/>
      <c r="AF65" s="47"/>
      <c r="AG65" s="3"/>
      <c r="AH65" s="3"/>
      <c r="AI65" s="3"/>
      <c r="AJ65" s="3"/>
      <c r="AK65" s="47"/>
      <c r="AL65" s="3"/>
      <c r="AM65" s="3"/>
      <c r="AN65" s="3"/>
      <c r="AO65" s="3"/>
      <c r="AP65" s="47"/>
      <c r="AQ65" s="3"/>
      <c r="AR65" s="3"/>
      <c r="AS65" s="3"/>
    </row>
    <row r="66" spans="2:45" x14ac:dyDescent="0.3">
      <c r="B66" s="83" t="s">
        <v>52</v>
      </c>
      <c r="C66" s="84"/>
      <c r="D66" s="84"/>
      <c r="E66" s="84"/>
      <c r="F66" s="84"/>
      <c r="G66" s="85"/>
      <c r="H66" s="84"/>
      <c r="I66" s="84"/>
      <c r="J66" s="84"/>
      <c r="K66" s="84"/>
      <c r="L66" s="85"/>
      <c r="M66" s="84"/>
      <c r="N66" s="84"/>
      <c r="O66" s="84"/>
      <c r="P66" s="84"/>
      <c r="Q66" s="85"/>
      <c r="R66" s="84"/>
      <c r="S66" s="84"/>
      <c r="T66" s="84"/>
      <c r="U66" s="84"/>
      <c r="V66" s="85"/>
      <c r="W66" s="84"/>
      <c r="X66" s="84"/>
      <c r="Y66" s="84"/>
      <c r="Z66" s="84"/>
      <c r="AA66" s="85"/>
      <c r="AB66" s="84"/>
      <c r="AC66" s="84"/>
      <c r="AD66" s="84"/>
      <c r="AE66" s="84"/>
      <c r="AF66" s="85"/>
      <c r="AG66" s="84"/>
      <c r="AH66" s="84"/>
      <c r="AI66" s="84"/>
      <c r="AJ66" s="84"/>
      <c r="AK66" s="85"/>
      <c r="AL66" s="84"/>
      <c r="AM66" s="84"/>
      <c r="AN66" s="84"/>
      <c r="AO66" s="84"/>
      <c r="AP66" s="85"/>
      <c r="AQ66" s="84"/>
      <c r="AR66" s="84"/>
      <c r="AS66" s="84"/>
    </row>
    <row r="67" spans="2:45" x14ac:dyDescent="0.3">
      <c r="B67" t="s">
        <v>55</v>
      </c>
      <c r="C67" s="6">
        <f t="shared" ref="C67:T67" si="47">C8+C13+C17+C18</f>
        <v>138754</v>
      </c>
      <c r="D67" s="6">
        <f t="shared" si="47"/>
        <v>152644</v>
      </c>
      <c r="E67" s="6">
        <f t="shared" si="47"/>
        <v>107071</v>
      </c>
      <c r="F67" s="6">
        <f t="shared" si="47"/>
        <v>117795</v>
      </c>
      <c r="G67" s="42">
        <f t="shared" si="47"/>
        <v>516264</v>
      </c>
      <c r="H67" s="6">
        <f t="shared" si="47"/>
        <v>124620</v>
      </c>
      <c r="I67" s="6">
        <f t="shared" si="47"/>
        <v>63667</v>
      </c>
      <c r="J67" s="6">
        <f t="shared" si="47"/>
        <v>49787</v>
      </c>
      <c r="K67" s="6">
        <f t="shared" si="47"/>
        <v>17398</v>
      </c>
      <c r="L67" s="42">
        <f>L8+L13+L17+L18</f>
        <v>255472</v>
      </c>
      <c r="M67" s="6">
        <f t="shared" si="47"/>
        <v>48446</v>
      </c>
      <c r="N67" s="6">
        <f t="shared" si="47"/>
        <v>60715</v>
      </c>
      <c r="O67" s="6">
        <f t="shared" si="47"/>
        <v>-38942</v>
      </c>
      <c r="P67" s="6">
        <f t="shared" si="47"/>
        <v>45671</v>
      </c>
      <c r="Q67" s="42">
        <f>Q8+Q13+Q17+Q18</f>
        <v>115890</v>
      </c>
      <c r="R67" s="6">
        <f t="shared" si="47"/>
        <v>37470</v>
      </c>
      <c r="S67" s="6">
        <f t="shared" si="47"/>
        <v>42695</v>
      </c>
      <c r="T67" s="6">
        <f t="shared" si="47"/>
        <v>143060</v>
      </c>
      <c r="U67" s="6">
        <f t="shared" ref="U67:AR67" si="48">U8+U13+U17+U18</f>
        <v>130217</v>
      </c>
      <c r="V67" s="42">
        <f t="shared" si="48"/>
        <v>353442</v>
      </c>
      <c r="W67" s="6">
        <f t="shared" si="48"/>
        <v>108010</v>
      </c>
      <c r="X67" s="6">
        <f t="shared" si="48"/>
        <v>113647</v>
      </c>
      <c r="Y67" s="6">
        <f t="shared" si="48"/>
        <v>107666</v>
      </c>
      <c r="Z67" s="6">
        <f t="shared" si="48"/>
        <v>77147</v>
      </c>
      <c r="AA67" s="42">
        <f t="shared" si="48"/>
        <v>406470</v>
      </c>
      <c r="AB67" s="6">
        <f t="shared" si="48"/>
        <v>98938</v>
      </c>
      <c r="AC67" s="6">
        <f t="shared" si="48"/>
        <v>127441.19291000001</v>
      </c>
      <c r="AD67" s="6">
        <f t="shared" si="48"/>
        <v>122485</v>
      </c>
      <c r="AE67" s="6">
        <f t="shared" si="48"/>
        <v>162278</v>
      </c>
      <c r="AF67" s="42">
        <f t="shared" si="48"/>
        <v>511142.19290999998</v>
      </c>
      <c r="AG67" s="6">
        <f t="shared" si="48"/>
        <v>144474</v>
      </c>
      <c r="AH67" s="6">
        <f t="shared" si="48"/>
        <v>186240</v>
      </c>
      <c r="AI67" s="6">
        <f t="shared" si="48"/>
        <v>189133</v>
      </c>
      <c r="AJ67" s="6">
        <f t="shared" si="48"/>
        <v>177148</v>
      </c>
      <c r="AK67" s="42">
        <f t="shared" si="48"/>
        <v>696995</v>
      </c>
      <c r="AL67" s="6">
        <f t="shared" si="48"/>
        <v>205804</v>
      </c>
      <c r="AM67" s="6">
        <f t="shared" si="48"/>
        <v>220523</v>
      </c>
      <c r="AN67" s="6">
        <f t="shared" si="48"/>
        <v>217727</v>
      </c>
      <c r="AO67" s="6">
        <f t="shared" si="48"/>
        <v>237061</v>
      </c>
      <c r="AP67" s="42">
        <f t="shared" si="48"/>
        <v>881115</v>
      </c>
      <c r="AQ67" s="6">
        <f t="shared" si="48"/>
        <v>284292</v>
      </c>
      <c r="AR67" s="6">
        <f t="shared" si="48"/>
        <v>243323</v>
      </c>
      <c r="AS67" s="6">
        <f t="shared" ref="AS67" si="49">AS8+AS13+AS17+AS18</f>
        <v>239512</v>
      </c>
    </row>
    <row r="68" spans="2:45" x14ac:dyDescent="0.3">
      <c r="B68" t="s">
        <v>50</v>
      </c>
      <c r="C68" s="6">
        <f t="shared" ref="C68:T68" si="50">C67+C25+C27+C28</f>
        <v>7307</v>
      </c>
      <c r="D68" s="6">
        <f t="shared" si="50"/>
        <v>69247</v>
      </c>
      <c r="E68" s="6">
        <f t="shared" si="50"/>
        <v>-771</v>
      </c>
      <c r="F68" s="6">
        <f t="shared" si="50"/>
        <v>73772</v>
      </c>
      <c r="G68" s="42">
        <f t="shared" si="50"/>
        <v>149555</v>
      </c>
      <c r="H68" s="6">
        <f t="shared" si="50"/>
        <v>48714</v>
      </c>
      <c r="I68" s="6">
        <f t="shared" si="50"/>
        <v>-10178</v>
      </c>
      <c r="J68" s="6">
        <f t="shared" si="50"/>
        <v>-12709</v>
      </c>
      <c r="K68" s="6">
        <f t="shared" si="50"/>
        <v>4312</v>
      </c>
      <c r="L68" s="42">
        <f>L67+L25+L27+L28</f>
        <v>30139</v>
      </c>
      <c r="M68" s="6">
        <f t="shared" si="50"/>
        <v>5159</v>
      </c>
      <c r="N68" s="6">
        <f t="shared" si="50"/>
        <v>15575</v>
      </c>
      <c r="O68" s="6">
        <f t="shared" si="50"/>
        <v>-11121</v>
      </c>
      <c r="P68" s="6">
        <f t="shared" si="50"/>
        <v>8062</v>
      </c>
      <c r="Q68" s="42">
        <f>Q67+Q25+Q27+Q28</f>
        <v>17675</v>
      </c>
      <c r="R68" s="6">
        <f t="shared" si="50"/>
        <v>1445</v>
      </c>
      <c r="S68" s="6">
        <f t="shared" si="50"/>
        <v>13466</v>
      </c>
      <c r="T68" s="6">
        <f t="shared" si="50"/>
        <v>28762</v>
      </c>
      <c r="U68" s="6">
        <f t="shared" ref="U68:AS68" si="51">U67+U25+U27+U28</f>
        <v>24398</v>
      </c>
      <c r="V68" s="42">
        <f t="shared" si="51"/>
        <v>68071</v>
      </c>
      <c r="W68" s="6">
        <f t="shared" si="51"/>
        <v>23929</v>
      </c>
      <c r="X68" s="6">
        <f t="shared" si="51"/>
        <v>29183</v>
      </c>
      <c r="Y68" s="6">
        <f t="shared" si="51"/>
        <v>28053</v>
      </c>
      <c r="Z68" s="6">
        <f t="shared" si="51"/>
        <v>17558</v>
      </c>
      <c r="AA68" s="42">
        <f t="shared" si="51"/>
        <v>98723</v>
      </c>
      <c r="AB68" s="6">
        <f t="shared" si="51"/>
        <v>20800</v>
      </c>
      <c r="AC68" s="6">
        <f t="shared" si="51"/>
        <v>26689.192910000012</v>
      </c>
      <c r="AD68" s="6">
        <f t="shared" si="51"/>
        <v>29024</v>
      </c>
      <c r="AE68" s="6">
        <f t="shared" si="51"/>
        <v>42454</v>
      </c>
      <c r="AF68" s="42">
        <f t="shared" si="51"/>
        <v>118967.19290999998</v>
      </c>
      <c r="AG68" s="6">
        <f t="shared" si="51"/>
        <v>36195</v>
      </c>
      <c r="AH68" s="6">
        <f t="shared" si="51"/>
        <v>48216</v>
      </c>
      <c r="AI68" s="6">
        <f t="shared" si="51"/>
        <v>49425</v>
      </c>
      <c r="AJ68" s="6">
        <f t="shared" si="51"/>
        <v>45502</v>
      </c>
      <c r="AK68" s="42">
        <f t="shared" si="51"/>
        <v>179338</v>
      </c>
      <c r="AL68" s="6">
        <f t="shared" si="51"/>
        <v>52451</v>
      </c>
      <c r="AM68" s="6">
        <f t="shared" si="51"/>
        <v>57416</v>
      </c>
      <c r="AN68" s="6">
        <f t="shared" si="51"/>
        <v>58726</v>
      </c>
      <c r="AO68" s="6">
        <f t="shared" si="51"/>
        <v>71106</v>
      </c>
      <c r="AP68" s="42">
        <f t="shared" si="51"/>
        <v>239699</v>
      </c>
      <c r="AQ68" s="6">
        <f t="shared" si="51"/>
        <v>85591</v>
      </c>
      <c r="AR68" s="6">
        <f t="shared" si="51"/>
        <v>73882</v>
      </c>
      <c r="AS68" s="6">
        <f t="shared" si="51"/>
        <v>72252</v>
      </c>
    </row>
    <row r="69" spans="2:45" x14ac:dyDescent="0.3">
      <c r="B69" s="2" t="s">
        <v>62</v>
      </c>
      <c r="C69" s="11">
        <f t="shared" ref="C69:P69" si="52">C68/C67</f>
        <v>5.2661544892399499E-2</v>
      </c>
      <c r="D69" s="11">
        <f t="shared" si="52"/>
        <v>0.45365032362883573</v>
      </c>
      <c r="E69" s="11">
        <f t="shared" si="52"/>
        <v>-7.2008293562215728E-3</v>
      </c>
      <c r="F69" s="11">
        <f t="shared" si="52"/>
        <v>0.62627445986671759</v>
      </c>
      <c r="G69" s="43">
        <f t="shared" si="52"/>
        <v>0.28968705933398414</v>
      </c>
      <c r="H69" s="11">
        <f t="shared" si="52"/>
        <v>0.39090033702455462</v>
      </c>
      <c r="I69" s="11">
        <f t="shared" si="52"/>
        <v>-0.15986303736629651</v>
      </c>
      <c r="J69" s="11">
        <f t="shared" si="52"/>
        <v>-0.25526743929138129</v>
      </c>
      <c r="K69" s="11">
        <f t="shared" si="52"/>
        <v>0.24784457983676283</v>
      </c>
      <c r="L69" s="43">
        <f>L68/L67</f>
        <v>0.11797378969123817</v>
      </c>
      <c r="M69" s="11">
        <f t="shared" si="52"/>
        <v>0.10648969987202246</v>
      </c>
      <c r="N69" s="11">
        <f>N68/N67</f>
        <v>0.25652639380713166</v>
      </c>
      <c r="O69" s="11" t="s">
        <v>126</v>
      </c>
      <c r="P69" s="11">
        <f t="shared" si="52"/>
        <v>0.17652339559019947</v>
      </c>
      <c r="Q69" s="43">
        <f t="shared" ref="Q69:AS69" si="53">Q68/Q67</f>
        <v>0.15251531624816636</v>
      </c>
      <c r="R69" s="11">
        <f t="shared" si="53"/>
        <v>3.8564184681078195E-2</v>
      </c>
      <c r="S69" s="11">
        <f t="shared" si="53"/>
        <v>0.31539992973416092</v>
      </c>
      <c r="T69" s="11">
        <f t="shared" si="53"/>
        <v>0.20104851111421781</v>
      </c>
      <c r="U69" s="11">
        <f t="shared" si="53"/>
        <v>0.18736416904090863</v>
      </c>
      <c r="V69" s="43">
        <f t="shared" si="53"/>
        <v>0.19259454167869128</v>
      </c>
      <c r="W69" s="11">
        <f t="shared" si="53"/>
        <v>0.22154430145356913</v>
      </c>
      <c r="X69" s="11">
        <f t="shared" si="53"/>
        <v>0.25678636479625505</v>
      </c>
      <c r="Y69" s="11">
        <f t="shared" si="53"/>
        <v>0.26055579291512643</v>
      </c>
      <c r="Z69" s="11">
        <f t="shared" si="53"/>
        <v>0.22759148119823194</v>
      </c>
      <c r="AA69" s="43">
        <f t="shared" si="53"/>
        <v>0.24287893325460674</v>
      </c>
      <c r="AB69" s="11">
        <f t="shared" si="53"/>
        <v>0.21023267096565526</v>
      </c>
      <c r="AC69" s="11">
        <f t="shared" si="53"/>
        <v>0.20942359609618638</v>
      </c>
      <c r="AD69" s="11">
        <f t="shared" si="53"/>
        <v>0.23695962770951545</v>
      </c>
      <c r="AE69" s="11">
        <f t="shared" si="53"/>
        <v>0.26161278793182069</v>
      </c>
      <c r="AF69" s="43">
        <f t="shared" si="53"/>
        <v>0.23274774526576264</v>
      </c>
      <c r="AG69" s="11">
        <f t="shared" si="53"/>
        <v>0.25052950703932886</v>
      </c>
      <c r="AH69" s="11">
        <f t="shared" si="53"/>
        <v>0.25889175257731961</v>
      </c>
      <c r="AI69" s="11">
        <f t="shared" si="53"/>
        <v>0.26132404181184671</v>
      </c>
      <c r="AJ69" s="11">
        <f t="shared" si="53"/>
        <v>0.25685867184501093</v>
      </c>
      <c r="AK69" s="43">
        <f t="shared" si="53"/>
        <v>0.25730170230776406</v>
      </c>
      <c r="AL69" s="11">
        <f t="shared" si="53"/>
        <v>0.25485899205068901</v>
      </c>
      <c r="AM69" s="11">
        <f t="shared" si="53"/>
        <v>0.2603628646445042</v>
      </c>
      <c r="AN69" s="11">
        <f t="shared" si="53"/>
        <v>0.26972309359886465</v>
      </c>
      <c r="AO69" s="11">
        <f t="shared" si="53"/>
        <v>0.29994811462028759</v>
      </c>
      <c r="AP69" s="43">
        <f t="shared" si="53"/>
        <v>0.27204053954364638</v>
      </c>
      <c r="AQ69" s="11">
        <f t="shared" si="53"/>
        <v>0.30106721258424435</v>
      </c>
      <c r="AR69" s="11">
        <f t="shared" si="53"/>
        <v>0.30363755173164886</v>
      </c>
      <c r="AS69" s="11">
        <f t="shared" si="53"/>
        <v>0.30166338221049466</v>
      </c>
    </row>
    <row r="70" spans="2:45" x14ac:dyDescent="0.3">
      <c r="B70" s="2" t="s">
        <v>128</v>
      </c>
      <c r="C70" s="11"/>
      <c r="D70" s="11"/>
      <c r="E70" s="11"/>
      <c r="F70" s="11">
        <f>SUM(C68:F68)/SUM(C67:F67)</f>
        <v>0.28968705933398414</v>
      </c>
      <c r="G70" s="43">
        <f>SUM(C70:F70)</f>
        <v>0.28968705933398414</v>
      </c>
      <c r="H70" s="11">
        <f>SUM(D68:F68,H68)/SUM(D67:F67,H67)</f>
        <v>0.38030390536315295</v>
      </c>
      <c r="I70" s="11">
        <f>SUM(E68:F68,H68:I68)/SUM(E67:F67,H67:I67)</f>
        <v>0.26996536392087195</v>
      </c>
      <c r="J70" s="11">
        <f>SUM(F68,H68:J68)/SUM(F67,H67:J67)</f>
        <v>0.27987545978997891</v>
      </c>
      <c r="K70" s="11">
        <f>SUM(H68,I68:K68)/SUM(H67,I67:K67)</f>
        <v>0.11797378969123817</v>
      </c>
      <c r="L70" s="43">
        <f>L69</f>
        <v>0.11797378969123817</v>
      </c>
      <c r="M70" s="11">
        <f>SUM(I68:K68,M68)/SUM(I67:K67,M67)</f>
        <v>-7.4825151423886488E-2</v>
      </c>
      <c r="N70" s="11">
        <f>SUM(J68:K68,M68:N68)/SUM(J67:K67,M67:N67)</f>
        <v>6.9959057761446244E-2</v>
      </c>
      <c r="O70" s="11">
        <f>SUM(K68,M68:O68)/SUM(K67,M67:O67)</f>
        <v>0.158930344567835</v>
      </c>
      <c r="P70" s="11">
        <f>SUM(M68,N68:P68)/SUM(M67,N67:P67)</f>
        <v>0.15251531624816636</v>
      </c>
      <c r="Q70" s="43">
        <f>Q69</f>
        <v>0.15251531624816636</v>
      </c>
      <c r="R70" s="11">
        <f>SUM(N68:P68,R68)/SUM(N67:P67,R67)</f>
        <v>0.13307089616257126</v>
      </c>
      <c r="S70" s="11">
        <f>SUM(O68:P68,R68:S68)/SUM(O67:P67,R67:S67)</f>
        <v>0.13639606877344812</v>
      </c>
      <c r="T70" s="11">
        <f>SUM(P68,R68:T68)/SUM(P67,R67:T67)</f>
        <v>0.19239780435558729</v>
      </c>
      <c r="U70" s="11">
        <f>SUM(R68,S68:U68)/SUM(R67,S67:U67)</f>
        <v>0.19259454167869128</v>
      </c>
      <c r="V70" s="43">
        <f>V69</f>
        <v>0.19259454167869128</v>
      </c>
      <c r="W70" s="11">
        <f>SUM(S68:U68,W68)/SUM(S67:U67,W67)</f>
        <v>0.21358218037558199</v>
      </c>
      <c r="X70" s="11">
        <f>SUM(T68:U68,W68:X68)/SUM(T67:U67,W67:X67)</f>
        <v>0.21471953836269078</v>
      </c>
      <c r="Y70" s="11">
        <f>SUM(U68,W68:Y68)/SUM(U67,W67:Y67)</f>
        <v>0.22971449710580144</v>
      </c>
      <c r="Z70" s="11">
        <f>SUM(W68,X68:Z68)/SUM(W67,X67:Z67)</f>
        <v>0.24287893325460674</v>
      </c>
      <c r="AA70" s="43">
        <f>AA69</f>
        <v>0.24287893325460674</v>
      </c>
      <c r="AB70" s="11">
        <f>SUM(X68:Z68,AB68)/SUM(X67:Z67,AB67)</f>
        <v>0.24054977629479765</v>
      </c>
      <c r="AC70" s="11">
        <f>SUM(Y68:Z68,AB68:AC68)/SUM(Y67:Z67,AB67:AC67)</f>
        <v>0.2264152737218369</v>
      </c>
      <c r="AD70" s="11">
        <f>SUM(Z68,AB68:AD68)/SUM(Z67,AB67:AD67)</f>
        <v>0.22081859461817871</v>
      </c>
      <c r="AE70" s="11">
        <f>SUM(AB68,AC68:AE68)/SUM(AB67,AC67:AE67)</f>
        <v>0.2327477452657627</v>
      </c>
      <c r="AF70" s="43">
        <f>AF69</f>
        <v>0.23274774526576264</v>
      </c>
      <c r="AG70" s="11">
        <f>SUM(AC68:AE68,AG68)/SUM(AC67:AE67,AG67)</f>
        <v>0.24136421117491627</v>
      </c>
      <c r="AH70" s="11">
        <f>SUM(AD68:AE68,AG68:AH68)/SUM(AD67:AE67,AG67:AH67)</f>
        <v>0.25328160109963493</v>
      </c>
      <c r="AI70" s="11">
        <f>SUM(AE68,AG68:AI68)/SUM(AE67,AG67:AI67)</f>
        <v>0.25844236760124611</v>
      </c>
      <c r="AJ70" s="11">
        <f>SUM(AG68,AH68:AJ68)/SUM(AG67,AH67:AJ67)</f>
        <v>0.25730170230776406</v>
      </c>
      <c r="AK70" s="43">
        <f>AK69</f>
        <v>0.25730170230776406</v>
      </c>
      <c r="AL70" s="11">
        <f>SUM(AH68:AJ68,AL68)/SUM(AH67:AJ67,AL67)</f>
        <v>0.25792898823063992</v>
      </c>
      <c r="AM70" s="11">
        <f>SUM(AI68:AJ68,AL68:AM68)/SUM(AI67:AJ67,AL67:AM67)</f>
        <v>0.25837993055835923</v>
      </c>
      <c r="AN70" s="11">
        <f>SUM(AJ68,AL68:AN68)/SUM(AJ67,AL67:AN67)</f>
        <v>0.26070930173087742</v>
      </c>
      <c r="AO70" s="11">
        <f>SUM(AL68,AM68:AO68)/SUM(AL67,AM67:AO67)</f>
        <v>0.27204053954364638</v>
      </c>
      <c r="AP70" s="43">
        <f>AP69</f>
        <v>0.27204053954364638</v>
      </c>
      <c r="AQ70" s="11">
        <f>SUM(AM68:AO68,AQ68)/SUM(AM67:AO67,AQ67)</f>
        <v>0.2843248718480455</v>
      </c>
      <c r="AR70" s="11">
        <f>SUM(AN68:AO68,AQ68:AR68)/SUM(AN67:AO67,AQ67:AR67)</f>
        <v>0.29448708931059858</v>
      </c>
      <c r="AS70" s="11">
        <f>SUM(AO68,AQ68:AS68)/SUM(AO67,AQ67:AS67)</f>
        <v>0.30156803307747154</v>
      </c>
    </row>
    <row r="71" spans="2:45" x14ac:dyDescent="0.3">
      <c r="B71" t="s">
        <v>125</v>
      </c>
      <c r="C71" s="6">
        <f t="shared" ref="C71:T71" si="54">C68-C27</f>
        <v>12412</v>
      </c>
      <c r="D71" s="6">
        <f t="shared" si="54"/>
        <v>75870</v>
      </c>
      <c r="E71" s="6">
        <f t="shared" si="54"/>
        <v>2498</v>
      </c>
      <c r="F71" s="6">
        <f t="shared" si="54"/>
        <v>92688</v>
      </c>
      <c r="G71" s="42">
        <f t="shared" si="54"/>
        <v>183468</v>
      </c>
      <c r="H71" s="6">
        <f t="shared" si="54"/>
        <v>56545</v>
      </c>
      <c r="I71" s="6">
        <f t="shared" si="54"/>
        <v>-2716</v>
      </c>
      <c r="J71" s="6">
        <f t="shared" si="54"/>
        <v>570</v>
      </c>
      <c r="K71" s="6">
        <f t="shared" si="54"/>
        <v>13721</v>
      </c>
      <c r="L71" s="42">
        <f>L68-L27</f>
        <v>68120</v>
      </c>
      <c r="M71" s="6">
        <f t="shared" si="54"/>
        <v>12816</v>
      </c>
      <c r="N71" s="6">
        <f t="shared" si="54"/>
        <v>15082</v>
      </c>
      <c r="O71" s="6">
        <f t="shared" si="54"/>
        <v>-1586</v>
      </c>
      <c r="P71" s="6">
        <f t="shared" si="54"/>
        <v>12639</v>
      </c>
      <c r="Q71" s="42">
        <f>Q68-Q27</f>
        <v>38951</v>
      </c>
      <c r="R71" s="6">
        <f t="shared" si="54"/>
        <v>6802</v>
      </c>
      <c r="S71" s="6">
        <f t="shared" si="54"/>
        <v>17954</v>
      </c>
      <c r="T71" s="6">
        <f t="shared" si="54"/>
        <v>33619</v>
      </c>
      <c r="U71" s="6">
        <f t="shared" ref="U71:AR71" si="55">U68-U27</f>
        <v>32879</v>
      </c>
      <c r="V71" s="42">
        <f t="shared" si="55"/>
        <v>91254</v>
      </c>
      <c r="W71" s="6">
        <f t="shared" si="55"/>
        <v>30786</v>
      </c>
      <c r="X71" s="6">
        <f t="shared" si="55"/>
        <v>34148</v>
      </c>
      <c r="Y71" s="6">
        <f t="shared" si="55"/>
        <v>32568</v>
      </c>
      <c r="Z71" s="6">
        <f t="shared" si="55"/>
        <v>20172</v>
      </c>
      <c r="AA71" s="42">
        <f t="shared" si="55"/>
        <v>117674</v>
      </c>
      <c r="AB71" s="6">
        <f t="shared" si="55"/>
        <v>25074</v>
      </c>
      <c r="AC71" s="6">
        <f t="shared" si="55"/>
        <v>29600.192910000012</v>
      </c>
      <c r="AD71" s="6">
        <f t="shared" si="55"/>
        <v>31945</v>
      </c>
      <c r="AE71" s="6">
        <f t="shared" si="55"/>
        <v>46118</v>
      </c>
      <c r="AF71" s="42">
        <f t="shared" si="55"/>
        <v>132737.19290999998</v>
      </c>
      <c r="AG71" s="6">
        <f t="shared" si="55"/>
        <v>40542</v>
      </c>
      <c r="AH71" s="6">
        <f t="shared" si="55"/>
        <v>53806</v>
      </c>
      <c r="AI71" s="6">
        <f t="shared" si="55"/>
        <v>56068</v>
      </c>
      <c r="AJ71" s="6">
        <f t="shared" si="55"/>
        <v>52155</v>
      </c>
      <c r="AK71" s="42">
        <f t="shared" si="55"/>
        <v>202571</v>
      </c>
      <c r="AL71" s="6">
        <f t="shared" si="55"/>
        <v>59853</v>
      </c>
      <c r="AM71" s="6">
        <f t="shared" si="55"/>
        <v>65147</v>
      </c>
      <c r="AN71" s="6">
        <f t="shared" si="55"/>
        <v>64851</v>
      </c>
      <c r="AO71" s="6">
        <f t="shared" si="55"/>
        <v>79834</v>
      </c>
      <c r="AP71" s="42">
        <f t="shared" si="55"/>
        <v>269685</v>
      </c>
      <c r="AQ71" s="6">
        <f t="shared" si="55"/>
        <v>93436</v>
      </c>
      <c r="AR71" s="6">
        <f t="shared" si="55"/>
        <v>81185</v>
      </c>
      <c r="AS71" s="6">
        <f t="shared" ref="AS71" si="56">AS68-AS27</f>
        <v>82115</v>
      </c>
    </row>
    <row r="72" spans="2:45" x14ac:dyDescent="0.3">
      <c r="B72" s="2" t="s">
        <v>70</v>
      </c>
      <c r="C72" s="11">
        <f t="shared" ref="C72:M72" si="57">C71/C67</f>
        <v>8.9453277022644398E-2</v>
      </c>
      <c r="D72" s="11">
        <f t="shared" si="57"/>
        <v>0.49703886166505068</v>
      </c>
      <c r="E72" s="11">
        <f t="shared" si="57"/>
        <v>2.3330313530274305E-2</v>
      </c>
      <c r="F72" s="11">
        <f t="shared" si="57"/>
        <v>0.78685852540430412</v>
      </c>
      <c r="G72" s="43">
        <f t="shared" si="57"/>
        <v>0.35537631909255729</v>
      </c>
      <c r="H72" s="11">
        <f t="shared" si="57"/>
        <v>0.45373936767774031</v>
      </c>
      <c r="I72" s="11">
        <f t="shared" si="57"/>
        <v>-4.2659462515903059E-2</v>
      </c>
      <c r="J72" s="11">
        <f t="shared" si="57"/>
        <v>1.1448771767730532E-2</v>
      </c>
      <c r="K72" s="11">
        <f t="shared" si="57"/>
        <v>0.78865386826071959</v>
      </c>
      <c r="L72" s="43">
        <f>L71/L67</f>
        <v>0.26664370263668818</v>
      </c>
      <c r="M72" s="11">
        <f t="shared" si="57"/>
        <v>0.2645419642488544</v>
      </c>
      <c r="N72" s="11">
        <f>N71/N67</f>
        <v>0.24840648933541959</v>
      </c>
      <c r="O72" s="11" t="s">
        <v>126</v>
      </c>
      <c r="P72" s="11">
        <f t="shared" ref="P72:AS72" si="58">P71/P67</f>
        <v>0.27674016334216461</v>
      </c>
      <c r="Q72" s="43">
        <f t="shared" si="58"/>
        <v>0.33610320131158855</v>
      </c>
      <c r="R72" s="11">
        <f t="shared" si="58"/>
        <v>0.18153189218041099</v>
      </c>
      <c r="S72" s="11">
        <f t="shared" si="58"/>
        <v>0.42051762501463874</v>
      </c>
      <c r="T72" s="11">
        <f t="shared" si="58"/>
        <v>0.23499930099259053</v>
      </c>
      <c r="U72" s="11">
        <f t="shared" si="58"/>
        <v>0.25249391400508381</v>
      </c>
      <c r="V72" s="43">
        <f t="shared" si="58"/>
        <v>0.25818663316753526</v>
      </c>
      <c r="W72" s="11">
        <f t="shared" si="58"/>
        <v>0.2850291639662994</v>
      </c>
      <c r="X72" s="11">
        <f t="shared" si="58"/>
        <v>0.3004742756078031</v>
      </c>
      <c r="Y72" s="11">
        <f t="shared" si="58"/>
        <v>0.30249103709620495</v>
      </c>
      <c r="Z72" s="11">
        <f t="shared" si="58"/>
        <v>0.26147484672119459</v>
      </c>
      <c r="AA72" s="43">
        <f t="shared" si="58"/>
        <v>0.28950230029276453</v>
      </c>
      <c r="AB72" s="11">
        <f t="shared" si="58"/>
        <v>0.25343144191311728</v>
      </c>
      <c r="AC72" s="11">
        <f t="shared" si="58"/>
        <v>0.23226550406589419</v>
      </c>
      <c r="AD72" s="11">
        <f t="shared" si="58"/>
        <v>0.26080744580969101</v>
      </c>
      <c r="AE72" s="11">
        <f t="shared" si="58"/>
        <v>0.28419132599613012</v>
      </c>
      <c r="AF72" s="43">
        <f t="shared" si="58"/>
        <v>0.25968741135281675</v>
      </c>
      <c r="AG72" s="11">
        <f t="shared" si="58"/>
        <v>0.2806179658623697</v>
      </c>
      <c r="AH72" s="11">
        <f t="shared" si="58"/>
        <v>0.28890678694158073</v>
      </c>
      <c r="AI72" s="11">
        <f t="shared" si="58"/>
        <v>0.29644747347104949</v>
      </c>
      <c r="AJ72" s="11">
        <f t="shared" si="58"/>
        <v>0.2944148395691738</v>
      </c>
      <c r="AK72" s="43">
        <f t="shared" si="58"/>
        <v>0.29063479651934376</v>
      </c>
      <c r="AL72" s="11">
        <f t="shared" si="58"/>
        <v>0.290825251209889</v>
      </c>
      <c r="AM72" s="11">
        <f t="shared" si="58"/>
        <v>0.29542043233585613</v>
      </c>
      <c r="AN72" s="11">
        <f t="shared" si="58"/>
        <v>0.29785465284507662</v>
      </c>
      <c r="AO72" s="11">
        <f t="shared" si="58"/>
        <v>0.33676564259831859</v>
      </c>
      <c r="AP72" s="43">
        <f t="shared" si="58"/>
        <v>0.30607241960470538</v>
      </c>
      <c r="AQ72" s="11">
        <f t="shared" si="58"/>
        <v>0.32866207983341073</v>
      </c>
      <c r="AR72" s="11">
        <f t="shared" si="58"/>
        <v>0.33365115504905002</v>
      </c>
      <c r="AS72" s="11">
        <f t="shared" si="58"/>
        <v>0.34284294732623</v>
      </c>
    </row>
    <row r="73" spans="2:45" x14ac:dyDescent="0.3">
      <c r="B73" s="2" t="s">
        <v>127</v>
      </c>
      <c r="C73" s="11"/>
      <c r="D73" s="11"/>
      <c r="E73" s="11"/>
      <c r="F73" s="11">
        <f>SUM(C71,D71:F71)/SUM(C67,D67:F67)</f>
        <v>0.35537631909255729</v>
      </c>
      <c r="G73" s="43">
        <f>G72</f>
        <v>0.35537631909255729</v>
      </c>
      <c r="H73" s="11">
        <f>SUM(D71:F71,H71)/SUM(D67:F67,H67)</f>
        <v>0.45327106526198396</v>
      </c>
      <c r="I73" s="11">
        <f>SUM(E71:F71,H71:I71)/SUM(E67:F67,H67:I67)</f>
        <v>0.36067752140248288</v>
      </c>
      <c r="J73" s="11">
        <f>SUM(F71,H71:J71)/SUM(F67,H67:J67)</f>
        <v>0.41331782200753647</v>
      </c>
      <c r="K73" s="11">
        <f>SUM(H71,I71:K71)/SUM(H67,I67:K67)</f>
        <v>0.26664370263668818</v>
      </c>
      <c r="L73" s="43">
        <f>L72</f>
        <v>0.26664370263668818</v>
      </c>
      <c r="M73" s="11">
        <f>SUM(I71:K71,M71)/SUM(I67:K67,M67)</f>
        <v>0.13603609633124741</v>
      </c>
      <c r="N73" s="11">
        <f>SUM(J71:K71,M71:N71)/SUM(J67:K67,M67:N67)</f>
        <v>0.23923990337178047</v>
      </c>
      <c r="O73" s="11">
        <f>SUM(K71,M71:O71)/SUM(K67,M67:O67)</f>
        <v>0.45690904733099741</v>
      </c>
      <c r="P73" s="11">
        <f>SUM(M71,N71:P71)/SUM(M67,N67:P67)</f>
        <v>0.33610320131158855</v>
      </c>
      <c r="Q73" s="43">
        <f>Q72</f>
        <v>0.33610320131158855</v>
      </c>
      <c r="R73" s="11">
        <f>SUM(N71:P71,R71)/SUM(N67:P67,R67)</f>
        <v>0.31394284842823644</v>
      </c>
      <c r="S73" s="11">
        <f>SUM(O71:P71,R71:S71)/SUM(O67:P67,R67:S67)</f>
        <v>0.41209979975602457</v>
      </c>
      <c r="T73" s="11">
        <f>SUM(P71,R71:T71)/SUM(P67,R67:T67)</f>
        <v>0.26409466857074854</v>
      </c>
      <c r="U73" s="11">
        <f>SUM(R71,S71:U71)/SUM(R67,S67:U67)</f>
        <v>0.25818663316753526</v>
      </c>
      <c r="V73" s="43">
        <f>V72</f>
        <v>0.25818663316753526</v>
      </c>
      <c r="W73" s="11">
        <f>SUM(S71:U71,W71)/SUM(S67:U67,W67)</f>
        <v>0.27179927449750224</v>
      </c>
      <c r="X73" s="11">
        <f>SUM(T71:U71,W71:X71)/SUM(T67:U67,W67:X67)</f>
        <v>0.26555459919908514</v>
      </c>
      <c r="Y73" s="11">
        <f>SUM(U71,W71:Y71)/SUM(U67,W67:Y67)</f>
        <v>0.28372067719893806</v>
      </c>
      <c r="Z73" s="11">
        <f>SUM(W71,X71:Z71)/SUM(W67,X67:Z67)</f>
        <v>0.28950230029276453</v>
      </c>
      <c r="AA73" s="43">
        <f>AA72</f>
        <v>0.28950230029276453</v>
      </c>
      <c r="AB73" s="11">
        <f>SUM(X71:Z71,AB71)/SUM(X67:Z67,AB67)</f>
        <v>0.28173770376297819</v>
      </c>
      <c r="AC73" s="11">
        <f>SUM(Y71:Z71,AB71:AC71)/SUM(Y67:Z67,AB67:AC67)</f>
        <v>0.26122624593096394</v>
      </c>
      <c r="AD73" s="11">
        <f>SUM(Z71,AB71:AD71)/SUM(Z67,AB67:AD67)</f>
        <v>0.25067696503589504</v>
      </c>
      <c r="AE73" s="11">
        <f>SUM(AB71,AC71:AE71)/SUM(AB67,AC67:AE67)</f>
        <v>0.25968741135281681</v>
      </c>
      <c r="AF73" s="43">
        <f>AF72</f>
        <v>0.25968741135281675</v>
      </c>
      <c r="AG73" s="11">
        <f>SUM(AC71:AE71,AG71)/SUM(AC67:AE67,AG67)</f>
        <v>0.26623136095068994</v>
      </c>
      <c r="AH73" s="11">
        <f>SUM(AD71:AE71,AG71:AH71)/SUM(AD67:AE67,AG67:AH67)</f>
        <v>0.28012582111110568</v>
      </c>
      <c r="AI73" s="11">
        <f>SUM(AE71,AG71:AI71)/SUM(AE67,AG67:AI67)</f>
        <v>0.28812021257100973</v>
      </c>
      <c r="AJ73" s="11">
        <f>SUM(AG71,AH71:AJ71)/SUM(AG67,AH67:AJ67)</f>
        <v>0.29063479651934376</v>
      </c>
      <c r="AK73" s="43">
        <f>AK72</f>
        <v>0.29063479651934376</v>
      </c>
      <c r="AL73" s="11">
        <f>SUM(AH71:AJ71,AL71)/SUM(AH67:AJ67,AL67)</f>
        <v>0.29259486367982068</v>
      </c>
      <c r="AM73" s="11">
        <f>SUM(AI71:AJ71,AL71:AM71)/SUM(AI67:AJ67,AL67:AM67)</f>
        <v>0.29424759780370624</v>
      </c>
      <c r="AN73" s="11">
        <f>SUM(AJ71,AL71:AN71)/SUM(AJ67,AL67:AN67)</f>
        <v>0.29469728519901317</v>
      </c>
      <c r="AO73" s="11">
        <f>SUM(AL71,AM71:AO71)/SUM(AL67,AM67:AO67)</f>
        <v>0.30607241960470538</v>
      </c>
      <c r="AP73" s="43">
        <f>AP72</f>
        <v>0.30607241960470538</v>
      </c>
      <c r="AQ73" s="11">
        <f>SUM(AM71:AO71,AQ71)/SUM(AM67:AO67,AQ67)</f>
        <v>0.31603486024949901</v>
      </c>
      <c r="AR73" s="11">
        <f>SUM(AN71:AO71,AQ71:AR71)/SUM(AN67:AO67,AQ67:AR67)</f>
        <v>0.32502547325283004</v>
      </c>
      <c r="AS73" s="11">
        <f>SUM(AO71,AQ71:AS71)/SUM(AO67,AQ67:AS67)</f>
        <v>0.33516632343744396</v>
      </c>
    </row>
    <row r="74" spans="2:45" x14ac:dyDescent="0.3">
      <c r="C74" s="6"/>
      <c r="D74" s="6"/>
      <c r="E74" s="6"/>
      <c r="F74" s="6"/>
      <c r="G74" s="42"/>
      <c r="H74" s="6"/>
      <c r="I74" s="6"/>
      <c r="J74" s="6"/>
      <c r="K74" s="6"/>
      <c r="L74" s="42"/>
      <c r="M74" s="6"/>
      <c r="N74" s="6"/>
      <c r="O74" s="6"/>
      <c r="P74" s="6"/>
      <c r="Q74" s="42"/>
      <c r="R74" s="6"/>
      <c r="S74" s="6"/>
      <c r="T74" s="6"/>
      <c r="U74" s="6"/>
      <c r="V74" s="42"/>
      <c r="W74" s="6"/>
      <c r="X74" s="6"/>
      <c r="Y74" s="6"/>
      <c r="Z74" s="6"/>
      <c r="AA74" s="42"/>
      <c r="AB74" s="6"/>
      <c r="AC74" s="6"/>
      <c r="AD74" s="6"/>
      <c r="AE74" s="6"/>
      <c r="AF74" s="42"/>
      <c r="AG74" s="6"/>
      <c r="AH74" s="6"/>
      <c r="AI74" s="6"/>
      <c r="AJ74" s="6"/>
      <c r="AK74" s="42"/>
      <c r="AL74" s="6"/>
      <c r="AM74" s="6"/>
      <c r="AN74" s="6"/>
      <c r="AO74" s="6"/>
      <c r="AP74" s="42"/>
      <c r="AQ74" s="6"/>
      <c r="AR74" s="6"/>
      <c r="AS74" s="6"/>
    </row>
    <row r="75" spans="2:45" x14ac:dyDescent="0.3">
      <c r="B75" s="83" t="s">
        <v>54</v>
      </c>
      <c r="C75" s="84"/>
      <c r="D75" s="84"/>
      <c r="E75" s="84"/>
      <c r="F75" s="84"/>
      <c r="G75" s="85"/>
      <c r="H75" s="84"/>
      <c r="I75" s="84"/>
      <c r="J75" s="84"/>
      <c r="K75" s="84"/>
      <c r="L75" s="85"/>
      <c r="M75" s="84"/>
      <c r="N75" s="84"/>
      <c r="O75" s="84"/>
      <c r="P75" s="84"/>
      <c r="Q75" s="85"/>
      <c r="R75" s="84"/>
      <c r="S75" s="84"/>
      <c r="T75" s="84"/>
      <c r="U75" s="84"/>
      <c r="V75" s="85"/>
      <c r="W75" s="84"/>
      <c r="X75" s="84"/>
      <c r="Y75" s="84"/>
      <c r="Z75" s="84"/>
      <c r="AA75" s="85"/>
      <c r="AB75" s="84"/>
      <c r="AC75" s="84"/>
      <c r="AD75" s="84"/>
      <c r="AE75" s="84"/>
      <c r="AF75" s="85"/>
      <c r="AG75" s="84"/>
      <c r="AH75" s="84"/>
      <c r="AI75" s="84"/>
      <c r="AJ75" s="84"/>
      <c r="AK75" s="85"/>
      <c r="AL75" s="84"/>
      <c r="AM75" s="84"/>
      <c r="AN75" s="84"/>
      <c r="AO75" s="84"/>
      <c r="AP75" s="85"/>
      <c r="AQ75" s="84"/>
      <c r="AR75" s="84"/>
      <c r="AS75" s="84"/>
    </row>
    <row r="76" spans="2:45" x14ac:dyDescent="0.3">
      <c r="B76" t="s">
        <v>55</v>
      </c>
      <c r="C76" s="6">
        <f t="shared" ref="C76:T76" si="59">SUM(C9:C12,C14,C19,C20)</f>
        <v>24643</v>
      </c>
      <c r="D76" s="6">
        <f t="shared" si="59"/>
        <v>20568</v>
      </c>
      <c r="E76" s="6">
        <f t="shared" si="59"/>
        <v>22145</v>
      </c>
      <c r="F76" s="6">
        <f t="shared" si="59"/>
        <v>25990</v>
      </c>
      <c r="G76" s="42">
        <f t="shared" si="59"/>
        <v>93346</v>
      </c>
      <c r="H76" s="6">
        <f t="shared" si="59"/>
        <v>18075</v>
      </c>
      <c r="I76" s="6">
        <f t="shared" si="59"/>
        <v>103317</v>
      </c>
      <c r="J76" s="6">
        <f t="shared" si="59"/>
        <v>-43468</v>
      </c>
      <c r="K76" s="6">
        <f t="shared" si="59"/>
        <v>26564</v>
      </c>
      <c r="L76" s="42">
        <f>SUM(L9:L12,L14,L19,L20)</f>
        <v>104488</v>
      </c>
      <c r="M76" s="6">
        <f t="shared" si="59"/>
        <v>119221</v>
      </c>
      <c r="N76" s="6">
        <f t="shared" si="59"/>
        <v>37858</v>
      </c>
      <c r="O76" s="6">
        <f t="shared" si="59"/>
        <v>83800</v>
      </c>
      <c r="P76" s="6">
        <f t="shared" si="59"/>
        <v>50997</v>
      </c>
      <c r="Q76" s="42">
        <f>SUM(Q9:Q12,Q14,Q19,Q20)</f>
        <v>291876</v>
      </c>
      <c r="R76" s="6">
        <f t="shared" si="59"/>
        <v>28854</v>
      </c>
      <c r="S76" s="6">
        <f t="shared" si="59"/>
        <v>15431</v>
      </c>
      <c r="T76" s="6">
        <f t="shared" si="59"/>
        <v>55428</v>
      </c>
      <c r="U76" s="6">
        <f t="shared" ref="U76:AR76" si="60">SUM(U9:U12,U14,U19,U20)</f>
        <v>60146</v>
      </c>
      <c r="V76" s="42">
        <f t="shared" si="60"/>
        <v>159859</v>
      </c>
      <c r="W76" s="6">
        <f t="shared" si="60"/>
        <v>53196</v>
      </c>
      <c r="X76" s="6">
        <f t="shared" si="60"/>
        <v>41787</v>
      </c>
      <c r="Y76" s="6">
        <f t="shared" si="60"/>
        <v>52604</v>
      </c>
      <c r="Z76" s="6">
        <f t="shared" si="60"/>
        <v>65586</v>
      </c>
      <c r="AA76" s="42">
        <f t="shared" si="60"/>
        <v>213173</v>
      </c>
      <c r="AB76" s="6">
        <f t="shared" si="60"/>
        <v>73114</v>
      </c>
      <c r="AC76" s="6">
        <f t="shared" si="60"/>
        <v>82036.809580000001</v>
      </c>
      <c r="AD76" s="6">
        <f t="shared" si="60"/>
        <v>88186</v>
      </c>
      <c r="AE76" s="6">
        <f t="shared" si="60"/>
        <v>45045.999999999985</v>
      </c>
      <c r="AF76" s="42">
        <f t="shared" si="60"/>
        <v>288382.80958</v>
      </c>
      <c r="AG76" s="6">
        <f t="shared" si="60"/>
        <v>108629</v>
      </c>
      <c r="AH76" s="6">
        <f t="shared" si="60"/>
        <v>127088</v>
      </c>
      <c r="AI76" s="6">
        <f t="shared" si="60"/>
        <v>112768</v>
      </c>
      <c r="AJ76" s="6">
        <f t="shared" si="60"/>
        <v>105764</v>
      </c>
      <c r="AK76" s="42">
        <f t="shared" si="60"/>
        <v>454249</v>
      </c>
      <c r="AL76" s="6">
        <f t="shared" si="60"/>
        <v>102639</v>
      </c>
      <c r="AM76" s="6">
        <f t="shared" si="60"/>
        <v>171607</v>
      </c>
      <c r="AN76" s="6">
        <f t="shared" si="60"/>
        <v>284019</v>
      </c>
      <c r="AO76" s="6">
        <f t="shared" si="60"/>
        <v>130644</v>
      </c>
      <c r="AP76" s="42">
        <f t="shared" si="60"/>
        <v>688909</v>
      </c>
      <c r="AQ76" s="6">
        <f t="shared" si="60"/>
        <v>154681</v>
      </c>
      <c r="AR76" s="6">
        <f t="shared" si="60"/>
        <v>421611</v>
      </c>
      <c r="AS76" s="6">
        <f t="shared" ref="AS76" si="61">SUM(AS9:AS12,AS14,AS19,AS20)</f>
        <v>308838</v>
      </c>
    </row>
    <row r="77" spans="2:45" x14ac:dyDescent="0.3">
      <c r="B77" t="s">
        <v>50</v>
      </c>
      <c r="C77" s="6">
        <f t="shared" ref="C77:T77" si="62">C76+C26+C29</f>
        <v>1874</v>
      </c>
      <c r="D77" s="6">
        <f t="shared" si="62"/>
        <v>11326</v>
      </c>
      <c r="E77" s="6">
        <f t="shared" si="62"/>
        <v>4540</v>
      </c>
      <c r="F77" s="6">
        <f t="shared" si="62"/>
        <v>5634</v>
      </c>
      <c r="G77" s="42">
        <f t="shared" si="62"/>
        <v>23374</v>
      </c>
      <c r="H77" s="6">
        <f t="shared" si="62"/>
        <v>4147</v>
      </c>
      <c r="I77" s="6">
        <f t="shared" si="62"/>
        <v>88999</v>
      </c>
      <c r="J77" s="6">
        <f t="shared" si="62"/>
        <v>-60354</v>
      </c>
      <c r="K77" s="6">
        <f t="shared" si="62"/>
        <v>7741</v>
      </c>
      <c r="L77" s="42">
        <f>L76+L26+L29</f>
        <v>40533</v>
      </c>
      <c r="M77" s="6">
        <f t="shared" si="62"/>
        <v>71618</v>
      </c>
      <c r="N77" s="6">
        <f t="shared" si="62"/>
        <v>14545</v>
      </c>
      <c r="O77" s="6">
        <f t="shared" si="62"/>
        <v>45928</v>
      </c>
      <c r="P77" s="6">
        <f t="shared" si="62"/>
        <v>12159</v>
      </c>
      <c r="Q77" s="42">
        <f>Q76+Q26+Q29</f>
        <v>144250</v>
      </c>
      <c r="R77" s="6">
        <f t="shared" si="62"/>
        <v>10561</v>
      </c>
      <c r="S77" s="6">
        <f t="shared" si="62"/>
        <v>2945</v>
      </c>
      <c r="T77" s="6">
        <f t="shared" si="62"/>
        <v>30201</v>
      </c>
      <c r="U77" s="6">
        <f t="shared" ref="U77:AS77" si="63">U76+U26+U29</f>
        <v>27189</v>
      </c>
      <c r="V77" s="42">
        <f t="shared" si="63"/>
        <v>70896</v>
      </c>
      <c r="W77" s="6">
        <f t="shared" si="63"/>
        <v>27111</v>
      </c>
      <c r="X77" s="6">
        <f t="shared" si="63"/>
        <v>26659</v>
      </c>
      <c r="Y77" s="6">
        <f t="shared" si="63"/>
        <v>33212</v>
      </c>
      <c r="Z77" s="6">
        <f t="shared" si="63"/>
        <v>40058</v>
      </c>
      <c r="AA77" s="42">
        <f t="shared" si="63"/>
        <v>127040</v>
      </c>
      <c r="AB77" s="6">
        <f t="shared" si="63"/>
        <v>48143</v>
      </c>
      <c r="AC77" s="6">
        <f t="shared" si="63"/>
        <v>45836.809580000001</v>
      </c>
      <c r="AD77" s="6">
        <f t="shared" si="63"/>
        <v>38202</v>
      </c>
      <c r="AE77" s="6">
        <f t="shared" si="63"/>
        <v>15317.999999999985</v>
      </c>
      <c r="AF77" s="42">
        <f t="shared" si="63"/>
        <v>147499.80958</v>
      </c>
      <c r="AG77" s="6">
        <f t="shared" si="63"/>
        <v>46802</v>
      </c>
      <c r="AH77" s="6">
        <f t="shared" si="63"/>
        <v>57626</v>
      </c>
      <c r="AI77" s="6">
        <f t="shared" si="63"/>
        <v>60760</v>
      </c>
      <c r="AJ77" s="6">
        <f t="shared" si="63"/>
        <v>55263</v>
      </c>
      <c r="AK77" s="42">
        <f t="shared" si="63"/>
        <v>220451</v>
      </c>
      <c r="AL77" s="6">
        <f t="shared" si="63"/>
        <v>48235</v>
      </c>
      <c r="AM77" s="6">
        <f t="shared" si="63"/>
        <v>86485</v>
      </c>
      <c r="AN77" s="6">
        <f t="shared" si="63"/>
        <v>107364</v>
      </c>
      <c r="AO77" s="6">
        <f t="shared" si="63"/>
        <v>44831</v>
      </c>
      <c r="AP77" s="42">
        <f t="shared" si="63"/>
        <v>286915</v>
      </c>
      <c r="AQ77" s="6">
        <f t="shared" si="63"/>
        <v>62822</v>
      </c>
      <c r="AR77" s="6">
        <f t="shared" si="63"/>
        <v>147419</v>
      </c>
      <c r="AS77" s="6">
        <f t="shared" si="63"/>
        <v>153944</v>
      </c>
    </row>
    <row r="78" spans="2:45" x14ac:dyDescent="0.3">
      <c r="B78" s="2" t="s">
        <v>62</v>
      </c>
      <c r="C78" s="11">
        <f t="shared" ref="C78:I78" si="64">C77/C76</f>
        <v>7.6045935965588604E-2</v>
      </c>
      <c r="D78" s="11">
        <f t="shared" si="64"/>
        <v>0.55066122131466355</v>
      </c>
      <c r="E78" s="11">
        <f t="shared" si="64"/>
        <v>0.20501241815308197</v>
      </c>
      <c r="F78" s="11">
        <f t="shared" si="64"/>
        <v>0.21677568295498267</v>
      </c>
      <c r="G78" s="43">
        <f t="shared" si="64"/>
        <v>0.25040173119362374</v>
      </c>
      <c r="H78" s="11">
        <f t="shared" si="64"/>
        <v>0.229432918395574</v>
      </c>
      <c r="I78" s="11">
        <f t="shared" si="64"/>
        <v>0.86141680459169356</v>
      </c>
      <c r="J78" s="11" t="s">
        <v>126</v>
      </c>
      <c r="K78" s="11">
        <f t="shared" ref="K78:AS78" si="65">K77/K76</f>
        <v>0.29140942629122119</v>
      </c>
      <c r="L78" s="43">
        <f t="shared" si="65"/>
        <v>0.38792014393997398</v>
      </c>
      <c r="M78" s="11">
        <f t="shared" si="65"/>
        <v>0.60071631675627613</v>
      </c>
      <c r="N78" s="11">
        <f t="shared" si="65"/>
        <v>0.38419884832796236</v>
      </c>
      <c r="O78" s="11">
        <f t="shared" si="65"/>
        <v>0.54806682577565635</v>
      </c>
      <c r="P78" s="11">
        <f t="shared" si="65"/>
        <v>0.23842578975233839</v>
      </c>
      <c r="Q78" s="43">
        <f t="shared" si="65"/>
        <v>0.49421672216968848</v>
      </c>
      <c r="R78" s="11">
        <f t="shared" si="65"/>
        <v>0.36601511055659525</v>
      </c>
      <c r="S78" s="11">
        <f t="shared" si="65"/>
        <v>0.19084958849070055</v>
      </c>
      <c r="T78" s="11">
        <f t="shared" si="65"/>
        <v>0.54486901926823983</v>
      </c>
      <c r="U78" s="11">
        <f t="shared" si="65"/>
        <v>0.45205001163834668</v>
      </c>
      <c r="V78" s="43">
        <f t="shared" si="65"/>
        <v>0.44349082629066866</v>
      </c>
      <c r="W78" s="11">
        <f t="shared" si="65"/>
        <v>0.50964358222422734</v>
      </c>
      <c r="X78" s="11">
        <f t="shared" si="65"/>
        <v>0.63797353243831811</v>
      </c>
      <c r="Y78" s="11">
        <f t="shared" si="65"/>
        <v>0.63135883202798271</v>
      </c>
      <c r="Z78" s="11">
        <f t="shared" si="65"/>
        <v>0.61077059128472544</v>
      </c>
      <c r="AA78" s="43">
        <f t="shared" si="65"/>
        <v>0.59594789208764709</v>
      </c>
      <c r="AB78" s="11">
        <f t="shared" si="65"/>
        <v>0.65846486309051622</v>
      </c>
      <c r="AC78" s="11">
        <f t="shared" si="65"/>
        <v>0.55873466818942086</v>
      </c>
      <c r="AD78" s="11">
        <f t="shared" si="65"/>
        <v>0.43319801329009139</v>
      </c>
      <c r="AE78" s="11">
        <f t="shared" si="65"/>
        <v>0.34005239088931294</v>
      </c>
      <c r="AF78" s="43">
        <f t="shared" si="65"/>
        <v>0.51147226769452159</v>
      </c>
      <c r="AG78" s="11">
        <f t="shared" si="65"/>
        <v>0.43084259267783004</v>
      </c>
      <c r="AH78" s="11">
        <f t="shared" si="65"/>
        <v>0.45343384111796553</v>
      </c>
      <c r="AI78" s="11">
        <f t="shared" si="65"/>
        <v>0.53880533484676507</v>
      </c>
      <c r="AJ78" s="11">
        <f t="shared" si="65"/>
        <v>0.52251238606709283</v>
      </c>
      <c r="AK78" s="43">
        <f t="shared" si="65"/>
        <v>0.48530871834610534</v>
      </c>
      <c r="AL78" s="11">
        <f t="shared" si="65"/>
        <v>0.46994807042157466</v>
      </c>
      <c r="AM78" s="11">
        <f t="shared" si="65"/>
        <v>0.50397128322271234</v>
      </c>
      <c r="AN78" s="11">
        <f t="shared" si="65"/>
        <v>0.37801696365384008</v>
      </c>
      <c r="AO78" s="11">
        <f t="shared" si="65"/>
        <v>0.34315391445454824</v>
      </c>
      <c r="AP78" s="43">
        <f t="shared" si="65"/>
        <v>0.41647735767713878</v>
      </c>
      <c r="AQ78" s="11">
        <f t="shared" si="65"/>
        <v>0.40613908624847267</v>
      </c>
      <c r="AR78" s="11">
        <f t="shared" si="65"/>
        <v>0.34965643685767211</v>
      </c>
      <c r="AS78" s="11">
        <f t="shared" si="65"/>
        <v>0.49846197682927618</v>
      </c>
    </row>
    <row r="79" spans="2:45" x14ac:dyDescent="0.3">
      <c r="B79" s="2" t="s">
        <v>128</v>
      </c>
      <c r="C79" s="3"/>
      <c r="D79" s="3"/>
      <c r="E79" s="3"/>
      <c r="F79" s="11">
        <f>SUM(C77:F77)/SUM(C76:F76)</f>
        <v>0.25040173119362374</v>
      </c>
      <c r="G79" s="43">
        <f>G78</f>
        <v>0.25040173119362374</v>
      </c>
      <c r="H79" s="11">
        <f>SUM(D77:F77,H77)/SUM(D76:F76,H76)</f>
        <v>0.29554725852174513</v>
      </c>
      <c r="I79" s="11">
        <f>SUM(E77:F77,H77:I77)/SUM(E76:F76,H76:I76)</f>
        <v>0.60946043992992271</v>
      </c>
      <c r="J79" s="11">
        <f>SUM(F77,H77:J77)/SUM(F76,H76:J76)</f>
        <v>0.36978655426602769</v>
      </c>
      <c r="K79" s="11">
        <f>SUM(H77,I77:K77)/SUM(H76,I76:K76)</f>
        <v>0.38792014393997398</v>
      </c>
      <c r="L79" s="43">
        <f>L78</f>
        <v>0.38792014393997398</v>
      </c>
      <c r="M79" s="11">
        <f>SUM(I77:K77,M77)/SUM(I76:K76,M76)</f>
        <v>0.52522442786698698</v>
      </c>
      <c r="N79" s="11">
        <f>SUM(J77:K77,M77:N77)/SUM(J76:K76,M76:N76)</f>
        <v>0.23934367754592473</v>
      </c>
      <c r="O79" s="11">
        <f>SUM(K77,M77:O77)/SUM(K76,M76:O76)</f>
        <v>0.52284785916999132</v>
      </c>
      <c r="P79" s="11">
        <f>SUM(M77,N77:P77)/SUM(M76,N76:P76)</f>
        <v>0.49421672216968848</v>
      </c>
      <c r="Q79" s="43">
        <f>Q78</f>
        <v>0.49421672216968848</v>
      </c>
      <c r="R79" s="11">
        <f>SUM(N77:P77,R77)/SUM(N76:P76,R76)</f>
        <v>0.41285004639991268</v>
      </c>
      <c r="S79" s="11">
        <f>SUM(O77:P77,R77:S77)/SUM(O76:P76,R76:S76)</f>
        <v>0.39977775544164124</v>
      </c>
      <c r="T79" s="11">
        <f>SUM(P77,R77:T77)/SUM(P76,R76:T76)</f>
        <v>0.37068542233428436</v>
      </c>
      <c r="U79" s="11">
        <f>SUM(R77,S77:U77)/SUM(R76,S76:U76)</f>
        <v>0.44349082629066866</v>
      </c>
      <c r="V79" s="43">
        <f>V78</f>
        <v>0.44349082629066866</v>
      </c>
      <c r="W79" s="11">
        <f>SUM(S77:U77,W77)/SUM(S76:U76,W76)</f>
        <v>0.47473140753850412</v>
      </c>
      <c r="X79" s="11">
        <f>SUM(T77:U77,W77:X77)/SUM(T76:U76,W76:X76)</f>
        <v>0.52793305375741484</v>
      </c>
      <c r="Y79" s="11">
        <f>SUM(U77,W77:Y77)/SUM(U76,W76:Y76)</f>
        <v>0.54960454044374274</v>
      </c>
      <c r="Z79" s="11">
        <f>SUM(W77,X77:Z77)/SUM(W76,X76:Z76)</f>
        <v>0.59594789208764709</v>
      </c>
      <c r="AA79" s="43">
        <f>AA78</f>
        <v>0.59594789208764709</v>
      </c>
      <c r="AB79" s="11">
        <f>SUM(X77:Z77,AB77)/SUM(X76:Z76,AB76)</f>
        <v>0.63525404241261996</v>
      </c>
      <c r="AC79" s="11">
        <f>SUM(Y77:Z77,AB77:AC77)/SUM(Y76:Z76,AB76:AC76)</f>
        <v>0.61187281122415116</v>
      </c>
      <c r="AD79" s="11">
        <f>SUM(Z77,AB77:AD77)/SUM(Z76,AB76:AD76)</f>
        <v>0.55754966690278018</v>
      </c>
      <c r="AE79" s="11">
        <f>SUM(AB77,AC77:AE77)/SUM(AB76,AC76:AE76)</f>
        <v>0.51147226769452159</v>
      </c>
      <c r="AF79" s="43">
        <f>AF78</f>
        <v>0.51147226769452159</v>
      </c>
      <c r="AG79" s="11">
        <f>SUM(AC77:AE77,AG77)/SUM(AC76:AE76,AG76)</f>
        <v>0.45124976229238756</v>
      </c>
      <c r="AH79" s="11">
        <f>SUM(AD77:AE77,AG77:AH77)/SUM(AD76:AE76,AG76:AH76)</f>
        <v>0.42810252907583435</v>
      </c>
      <c r="AI79" s="11">
        <f>SUM(AE77,AG77:AI77)/SUM(AE76,AG76:AI76)</f>
        <v>0.45868305165285583</v>
      </c>
      <c r="AJ79" s="11">
        <f>SUM(AG77,AH77:AJ77)/SUM(AG76,AH76:AJ76)</f>
        <v>0.48530871834610534</v>
      </c>
      <c r="AK79" s="43">
        <f>AK78</f>
        <v>0.48530871834610534</v>
      </c>
      <c r="AL79" s="11">
        <f>SUM(AH77:AJ77,AL77)/SUM(AH76:AJ76,AL76)</f>
        <v>0.49499061926252458</v>
      </c>
      <c r="AM79" s="11">
        <f>SUM(AI77:AJ77,AL77:AM77)/SUM(AI76:AJ76,AL76:AM76)</f>
        <v>0.50883562172012553</v>
      </c>
      <c r="AN79" s="11">
        <f>SUM(AJ77,AL77:AN77)/SUM(AJ76,AL76:AN76)</f>
        <v>0.44779218979893948</v>
      </c>
      <c r="AO79" s="11">
        <f>SUM(AL77,AM77:AO77)/SUM(AL76,AM76:AO76)</f>
        <v>0.41647735767713878</v>
      </c>
      <c r="AP79" s="43">
        <f>AP78</f>
        <v>0.41647735767713878</v>
      </c>
      <c r="AQ79" s="11">
        <f>SUM(AM77:AO77,AQ77)/SUM(AM76:AO76,AQ76)</f>
        <v>0.40691219797260547</v>
      </c>
      <c r="AR79" s="11">
        <f>SUM(AN77:AO77,AQ77:AR77)/SUM(AN76:AO76,AQ76:AR76)</f>
        <v>0.36574415589002529</v>
      </c>
      <c r="AS79" s="11">
        <f>SUM(AO77,AQ77:AS77)/SUM(AO76,AQ76:AS76)</f>
        <v>0.4026643721930272</v>
      </c>
    </row>
    <row r="80" spans="2:45" x14ac:dyDescent="0.3">
      <c r="C80" s="3"/>
      <c r="D80" s="3"/>
      <c r="E80" s="3"/>
      <c r="F80" s="3"/>
      <c r="G80" s="47"/>
      <c r="H80" s="4"/>
      <c r="L80" s="47"/>
      <c r="Q80" s="47"/>
      <c r="V80" s="47"/>
      <c r="AA80" s="47"/>
      <c r="AF80" s="47"/>
      <c r="AK80" s="47"/>
      <c r="AP80" s="47"/>
    </row>
    <row r="81" spans="2:45" x14ac:dyDescent="0.3">
      <c r="C81" s="9"/>
      <c r="D81" s="9"/>
      <c r="E81" s="9"/>
      <c r="F81" s="9"/>
      <c r="G81" s="46"/>
      <c r="H81" s="9"/>
      <c r="I81" s="9"/>
      <c r="J81" s="9"/>
      <c r="K81" s="9"/>
      <c r="L81" s="46"/>
      <c r="M81" s="9"/>
      <c r="N81" s="9"/>
      <c r="O81" s="9"/>
      <c r="P81" s="9"/>
      <c r="Q81" s="46"/>
      <c r="R81" s="9"/>
      <c r="S81" s="9"/>
      <c r="T81" s="9"/>
      <c r="U81" s="9"/>
      <c r="V81" s="46"/>
      <c r="W81" s="9"/>
      <c r="X81" s="9"/>
      <c r="Y81" s="9"/>
      <c r="Z81" s="9"/>
      <c r="AA81" s="46"/>
      <c r="AB81" s="9"/>
      <c r="AC81" s="9"/>
      <c r="AD81" s="9"/>
      <c r="AE81" s="9"/>
      <c r="AF81" s="46"/>
      <c r="AG81" s="9"/>
      <c r="AH81" s="9"/>
      <c r="AI81" s="9"/>
      <c r="AJ81" s="9"/>
      <c r="AK81" s="46"/>
      <c r="AL81" s="9"/>
      <c r="AM81" s="9"/>
      <c r="AN81" s="9"/>
      <c r="AO81" s="9"/>
      <c r="AP81" s="46"/>
      <c r="AQ81" s="9"/>
      <c r="AR81" s="9"/>
      <c r="AS81" s="9"/>
    </row>
    <row r="82" spans="2:45" x14ac:dyDescent="0.3">
      <c r="B82" s="1" t="s">
        <v>0</v>
      </c>
      <c r="C82" s="3"/>
      <c r="D82" s="3"/>
      <c r="E82" s="3"/>
      <c r="F82" s="3"/>
      <c r="G82" s="47"/>
      <c r="H82" s="3"/>
      <c r="I82" s="3"/>
      <c r="J82" s="3"/>
      <c r="K82" s="3"/>
      <c r="L82" s="47"/>
      <c r="M82" s="3"/>
      <c r="N82" s="3"/>
      <c r="O82" s="3"/>
      <c r="P82" s="3"/>
      <c r="Q82" s="47"/>
      <c r="R82" s="3"/>
      <c r="S82" s="3"/>
      <c r="T82" s="3"/>
      <c r="U82" s="3"/>
      <c r="V82" s="47"/>
      <c r="W82" s="3"/>
      <c r="X82" s="3"/>
      <c r="Y82" s="3"/>
      <c r="Z82" s="3"/>
      <c r="AA82" s="47"/>
      <c r="AB82" s="3"/>
      <c r="AC82" s="3"/>
      <c r="AD82" s="3"/>
      <c r="AE82" s="3"/>
      <c r="AF82" s="47"/>
      <c r="AG82" s="3"/>
      <c r="AH82" s="3"/>
      <c r="AI82" s="3"/>
      <c r="AJ82" s="3"/>
      <c r="AK82" s="47"/>
      <c r="AL82" s="3"/>
      <c r="AM82" s="3"/>
      <c r="AN82" s="3"/>
      <c r="AO82" s="3"/>
      <c r="AP82" s="47"/>
      <c r="AQ82" s="3"/>
      <c r="AR82" s="3"/>
      <c r="AS82" s="3"/>
    </row>
    <row r="83" spans="2:45" ht="20.25" x14ac:dyDescent="0.35">
      <c r="B83" s="10" t="s">
        <v>132</v>
      </c>
      <c r="C83" s="3"/>
      <c r="D83" s="3"/>
      <c r="E83" s="3"/>
      <c r="F83" s="3"/>
      <c r="G83" s="47"/>
      <c r="H83" s="3"/>
      <c r="I83" s="3"/>
      <c r="J83" s="3"/>
      <c r="K83" s="3"/>
      <c r="L83" s="47"/>
      <c r="M83" s="3"/>
      <c r="N83" s="3"/>
      <c r="O83" s="3"/>
      <c r="P83" s="3"/>
      <c r="Q83" s="47"/>
      <c r="R83" s="3"/>
      <c r="S83" s="3"/>
      <c r="T83" s="3"/>
      <c r="U83" s="3"/>
      <c r="V83" s="47"/>
      <c r="W83" s="3"/>
      <c r="X83" s="3"/>
      <c r="Y83" s="3"/>
      <c r="Z83" s="3"/>
      <c r="AA83" s="47"/>
      <c r="AB83" s="3"/>
      <c r="AC83" s="3"/>
      <c r="AD83" s="3"/>
      <c r="AE83" s="3"/>
      <c r="AF83" s="47"/>
      <c r="AG83" s="3"/>
      <c r="AH83" s="3"/>
      <c r="AI83" s="3"/>
      <c r="AJ83" s="3"/>
      <c r="AK83" s="47"/>
      <c r="AL83" s="3"/>
      <c r="AM83" s="3"/>
      <c r="AN83" s="3"/>
      <c r="AO83" s="3"/>
      <c r="AP83" s="47"/>
      <c r="AQ83" s="3"/>
      <c r="AR83" s="3"/>
      <c r="AS83" s="3"/>
    </row>
    <row r="84" spans="2:45" x14ac:dyDescent="0.3">
      <c r="C84" s="3"/>
      <c r="D84" s="3"/>
      <c r="E84" s="3"/>
      <c r="F84" s="3"/>
      <c r="G84" s="47"/>
      <c r="H84" s="3"/>
      <c r="I84" s="3"/>
      <c r="J84" s="3"/>
      <c r="K84" s="3"/>
      <c r="L84" s="47"/>
      <c r="M84" s="3"/>
      <c r="N84" s="3"/>
      <c r="O84" s="3"/>
      <c r="P84" s="3"/>
      <c r="Q84" s="47"/>
      <c r="R84" s="3"/>
      <c r="S84" s="3"/>
      <c r="T84" s="3"/>
      <c r="U84" s="3"/>
      <c r="V84" s="47"/>
      <c r="W84" s="3"/>
      <c r="X84" s="3"/>
      <c r="Y84" s="3"/>
      <c r="Z84" s="3"/>
      <c r="AA84" s="47"/>
      <c r="AB84" s="3"/>
      <c r="AC84" s="3"/>
      <c r="AD84" s="3"/>
      <c r="AE84" s="3"/>
      <c r="AF84" s="47"/>
      <c r="AG84" s="3"/>
      <c r="AH84" s="3"/>
      <c r="AI84" s="3"/>
      <c r="AJ84" s="3"/>
      <c r="AK84" s="47"/>
      <c r="AL84" s="3"/>
      <c r="AM84" s="3"/>
      <c r="AN84" s="3"/>
      <c r="AO84" s="3"/>
      <c r="AP84" s="47"/>
      <c r="AQ84" s="3"/>
      <c r="AR84" s="3"/>
      <c r="AS84" s="3"/>
    </row>
    <row r="85" spans="2:45" x14ac:dyDescent="0.3">
      <c r="B85" s="15"/>
      <c r="C85" s="16"/>
      <c r="D85" s="16"/>
      <c r="E85" s="16"/>
      <c r="F85" s="16"/>
      <c r="G85" s="41"/>
      <c r="H85" s="16"/>
      <c r="I85" s="16"/>
      <c r="J85" s="16"/>
      <c r="K85" s="16"/>
      <c r="L85" s="41"/>
      <c r="M85" s="16"/>
      <c r="N85" s="16"/>
      <c r="O85" s="16"/>
      <c r="P85" s="16"/>
      <c r="Q85" s="41"/>
      <c r="R85" s="16"/>
      <c r="S85" s="16"/>
      <c r="T85" s="16"/>
      <c r="U85" s="16"/>
      <c r="V85" s="41"/>
      <c r="W85" s="16"/>
      <c r="X85" s="16"/>
      <c r="Y85" s="16"/>
      <c r="Z85" s="16"/>
      <c r="AA85" s="41"/>
      <c r="AB85" s="16"/>
      <c r="AC85" s="16"/>
      <c r="AD85" s="16"/>
      <c r="AE85" s="16"/>
      <c r="AF85" s="41"/>
      <c r="AG85" s="16"/>
      <c r="AH85" s="16"/>
      <c r="AI85" s="16"/>
      <c r="AJ85" s="16"/>
      <c r="AK85" s="41"/>
      <c r="AL85" s="16"/>
      <c r="AM85" s="16"/>
      <c r="AN85" s="16"/>
      <c r="AO85" s="16"/>
      <c r="AP85" s="41"/>
      <c r="AQ85" s="16"/>
      <c r="AR85" s="16"/>
      <c r="AS85" s="16"/>
    </row>
    <row r="86" spans="2:45" x14ac:dyDescent="0.3">
      <c r="B86" t="s">
        <v>55</v>
      </c>
      <c r="C86" s="6">
        <f t="shared" ref="C86:T86" si="66">C22</f>
        <v>163397</v>
      </c>
      <c r="D86" s="6">
        <f t="shared" si="66"/>
        <v>173212</v>
      </c>
      <c r="E86" s="6">
        <f t="shared" si="66"/>
        <v>129216</v>
      </c>
      <c r="F86" s="6">
        <f t="shared" si="66"/>
        <v>143785</v>
      </c>
      <c r="G86" s="42">
        <f t="shared" si="66"/>
        <v>609610</v>
      </c>
      <c r="H86" s="6">
        <f t="shared" si="66"/>
        <v>142695</v>
      </c>
      <c r="I86" s="6">
        <f t="shared" si="66"/>
        <v>166984</v>
      </c>
      <c r="J86" s="6">
        <f t="shared" si="66"/>
        <v>6319</v>
      </c>
      <c r="K86" s="6">
        <f t="shared" si="66"/>
        <v>43962</v>
      </c>
      <c r="L86" s="42">
        <f>L22</f>
        <v>359960</v>
      </c>
      <c r="M86" s="6">
        <f t="shared" si="66"/>
        <v>167667</v>
      </c>
      <c r="N86" s="6">
        <f t="shared" si="66"/>
        <v>98573</v>
      </c>
      <c r="O86" s="6">
        <f t="shared" si="66"/>
        <v>44858</v>
      </c>
      <c r="P86" s="6">
        <f t="shared" si="66"/>
        <v>96668</v>
      </c>
      <c r="Q86" s="42">
        <f>Q22</f>
        <v>407766</v>
      </c>
      <c r="R86" s="6">
        <f t="shared" si="66"/>
        <v>66324</v>
      </c>
      <c r="S86" s="6">
        <f t="shared" si="66"/>
        <v>58126</v>
      </c>
      <c r="T86" s="6">
        <f t="shared" si="66"/>
        <v>198488</v>
      </c>
      <c r="U86" s="6">
        <f t="shared" ref="U86:AR86" si="67">U22</f>
        <v>190363</v>
      </c>
      <c r="V86" s="42">
        <f t="shared" si="67"/>
        <v>513301</v>
      </c>
      <c r="W86" s="6">
        <f t="shared" si="67"/>
        <v>161206</v>
      </c>
      <c r="X86" s="6">
        <f t="shared" si="67"/>
        <v>155434</v>
      </c>
      <c r="Y86" s="6">
        <f t="shared" si="67"/>
        <v>160270</v>
      </c>
      <c r="Z86" s="6">
        <f t="shared" si="67"/>
        <v>142733</v>
      </c>
      <c r="AA86" s="42">
        <f t="shared" si="67"/>
        <v>619643</v>
      </c>
      <c r="AB86" s="6">
        <f t="shared" si="67"/>
        <v>172052</v>
      </c>
      <c r="AC86" s="6">
        <f t="shared" si="67"/>
        <v>209478.00249000001</v>
      </c>
      <c r="AD86" s="6">
        <f t="shared" si="67"/>
        <v>210671</v>
      </c>
      <c r="AE86" s="6">
        <f t="shared" si="67"/>
        <v>207324</v>
      </c>
      <c r="AF86" s="42">
        <f t="shared" si="67"/>
        <v>799525.00248999998</v>
      </c>
      <c r="AG86" s="6">
        <f t="shared" si="67"/>
        <v>253103</v>
      </c>
      <c r="AH86" s="6">
        <f t="shared" si="67"/>
        <v>313328</v>
      </c>
      <c r="AI86" s="6">
        <f t="shared" si="67"/>
        <v>301901</v>
      </c>
      <c r="AJ86" s="6">
        <f t="shared" si="67"/>
        <v>282912</v>
      </c>
      <c r="AK86" s="42">
        <f t="shared" si="67"/>
        <v>1151244</v>
      </c>
      <c r="AL86" s="6">
        <f t="shared" si="67"/>
        <v>308443</v>
      </c>
      <c r="AM86" s="6">
        <f t="shared" si="67"/>
        <v>392130</v>
      </c>
      <c r="AN86" s="6">
        <f t="shared" si="67"/>
        <v>501746</v>
      </c>
      <c r="AO86" s="6">
        <f t="shared" si="67"/>
        <v>367705</v>
      </c>
      <c r="AP86" s="42">
        <f t="shared" si="67"/>
        <v>1570024</v>
      </c>
      <c r="AQ86" s="6">
        <f t="shared" si="67"/>
        <v>438973</v>
      </c>
      <c r="AR86" s="6">
        <f t="shared" si="67"/>
        <v>664934</v>
      </c>
      <c r="AS86" s="6">
        <f t="shared" ref="AS86" si="68">AS22</f>
        <v>548350</v>
      </c>
    </row>
    <row r="87" spans="2:45" x14ac:dyDescent="0.3">
      <c r="B87" t="s">
        <v>134</v>
      </c>
      <c r="C87" s="6">
        <v>1570</v>
      </c>
      <c r="D87" s="6">
        <v>2083</v>
      </c>
      <c r="E87" s="6">
        <v>1257</v>
      </c>
      <c r="F87" s="6">
        <v>14087</v>
      </c>
      <c r="G87" s="42">
        <f>SUM(C87:F87)</f>
        <v>18997</v>
      </c>
      <c r="H87" s="6">
        <v>403</v>
      </c>
      <c r="I87" s="6">
        <v>402</v>
      </c>
      <c r="J87" s="6">
        <v>366</v>
      </c>
      <c r="K87" s="6">
        <v>397.87887000000012</v>
      </c>
      <c r="L87" s="42">
        <f>SUM(H87:K87)</f>
        <v>1568.87887</v>
      </c>
      <c r="M87" s="6">
        <v>853</v>
      </c>
      <c r="N87" s="6">
        <v>852</v>
      </c>
      <c r="O87" s="6">
        <v>849</v>
      </c>
      <c r="P87" s="6">
        <v>375</v>
      </c>
      <c r="Q87" s="42">
        <f>SUM(M87:P87)</f>
        <v>2929</v>
      </c>
      <c r="R87" s="6">
        <v>374</v>
      </c>
      <c r="S87" s="6">
        <v>1236</v>
      </c>
      <c r="T87" s="6">
        <v>361</v>
      </c>
      <c r="U87" s="6">
        <v>2490</v>
      </c>
      <c r="V87" s="42">
        <f>SUM(R87:U87)</f>
        <v>4461</v>
      </c>
      <c r="W87" s="6">
        <v>857</v>
      </c>
      <c r="X87" s="6">
        <v>1028</v>
      </c>
      <c r="Y87" s="6">
        <v>1039</v>
      </c>
      <c r="Z87" s="6">
        <v>1258</v>
      </c>
      <c r="AA87" s="42">
        <f>SUM(W87:Z87)</f>
        <v>4182</v>
      </c>
      <c r="AB87" s="6">
        <v>957</v>
      </c>
      <c r="AC87" s="6">
        <v>1302</v>
      </c>
      <c r="AD87" s="6">
        <v>1418</v>
      </c>
      <c r="AE87" s="6">
        <v>1298</v>
      </c>
      <c r="AF87" s="42">
        <f>SUM(AB87:AE87)</f>
        <v>4975</v>
      </c>
      <c r="AG87" s="6">
        <v>1576</v>
      </c>
      <c r="AH87" s="6">
        <v>1649</v>
      </c>
      <c r="AI87" s="6">
        <v>2026</v>
      </c>
      <c r="AJ87" s="6">
        <v>2400</v>
      </c>
      <c r="AK87" s="42">
        <f>SUM(AG87:AJ87)</f>
        <v>7651</v>
      </c>
      <c r="AL87" s="6">
        <v>2447</v>
      </c>
      <c r="AM87" s="6">
        <v>2888</v>
      </c>
      <c r="AN87" s="6">
        <v>2026</v>
      </c>
      <c r="AO87" s="6">
        <v>2752</v>
      </c>
      <c r="AP87" s="42">
        <f>SUM(AL87:AO87)</f>
        <v>10113</v>
      </c>
      <c r="AQ87" s="6">
        <v>2447</v>
      </c>
      <c r="AR87" s="6">
        <v>2888</v>
      </c>
      <c r="AS87" s="6">
        <v>2026</v>
      </c>
    </row>
    <row r="88" spans="2:45" x14ac:dyDescent="0.3">
      <c r="B88" t="s">
        <v>139</v>
      </c>
      <c r="C88" s="6" t="s">
        <v>140</v>
      </c>
      <c r="D88" s="6" t="s">
        <v>140</v>
      </c>
      <c r="E88" s="6" t="s">
        <v>140</v>
      </c>
      <c r="F88" s="6" t="s">
        <v>140</v>
      </c>
      <c r="G88" s="42">
        <f>SUM(C88:F88)</f>
        <v>0</v>
      </c>
      <c r="H88" s="6" t="s">
        <v>140</v>
      </c>
      <c r="I88" s="6" t="s">
        <v>140</v>
      </c>
      <c r="J88" s="6" t="s">
        <v>140</v>
      </c>
      <c r="K88" s="6" t="s">
        <v>140</v>
      </c>
      <c r="L88" s="42">
        <f>SUM(H88:K88)</f>
        <v>0</v>
      </c>
      <c r="M88" s="6" t="s">
        <v>140</v>
      </c>
      <c r="N88" s="6">
        <v>0</v>
      </c>
      <c r="O88" s="6" t="s">
        <v>140</v>
      </c>
      <c r="P88" s="6" t="s">
        <v>140</v>
      </c>
      <c r="Q88" s="42">
        <f>SUM(M88:P88)</f>
        <v>0</v>
      </c>
      <c r="R88" s="6">
        <v>2664</v>
      </c>
      <c r="S88" s="6">
        <v>92712</v>
      </c>
      <c r="T88" s="6">
        <v>2582</v>
      </c>
      <c r="U88" s="6">
        <v>0</v>
      </c>
      <c r="V88" s="42">
        <f>SUM(R88:U88)</f>
        <v>97958</v>
      </c>
      <c r="W88" s="6">
        <v>0</v>
      </c>
      <c r="X88" s="6">
        <v>0</v>
      </c>
      <c r="Y88" s="6">
        <v>0</v>
      </c>
      <c r="Z88" s="6">
        <v>3544</v>
      </c>
      <c r="AA88" s="42">
        <f>SUM(W88:Z88)</f>
        <v>3544</v>
      </c>
      <c r="AB88" s="6">
        <v>668</v>
      </c>
      <c r="AC88" s="6">
        <v>268</v>
      </c>
      <c r="AD88" s="6">
        <v>193</v>
      </c>
      <c r="AE88" s="6">
        <v>49.335050000000138</v>
      </c>
      <c r="AF88" s="42">
        <f>SUM(AB88:AE88)</f>
        <v>1178.3350500000001</v>
      </c>
      <c r="AG88" s="6">
        <v>14</v>
      </c>
      <c r="AH88" s="6">
        <v>-35</v>
      </c>
      <c r="AI88" s="6">
        <v>-0.10734000000000066</v>
      </c>
      <c r="AJ88" s="6">
        <v>0.10734000000000066</v>
      </c>
      <c r="AK88" s="42">
        <f>SUM(AG88:AJ88)</f>
        <v>-21</v>
      </c>
      <c r="AL88" s="6">
        <v>0</v>
      </c>
      <c r="AM88" s="6">
        <v>0</v>
      </c>
      <c r="AN88" s="6">
        <v>-0.10734000000000066</v>
      </c>
      <c r="AO88" s="6">
        <v>0.10734000000000066</v>
      </c>
      <c r="AP88" s="42">
        <f>SUM(AL88:AO88)</f>
        <v>0</v>
      </c>
      <c r="AQ88" s="6">
        <v>0</v>
      </c>
      <c r="AR88" s="6">
        <v>0</v>
      </c>
      <c r="AS88" s="6">
        <v>-0.10734000000000066</v>
      </c>
    </row>
    <row r="89" spans="2:45" x14ac:dyDescent="0.3">
      <c r="B89" t="s">
        <v>135</v>
      </c>
      <c r="C89" s="6">
        <f t="shared" ref="C89:M89" si="69">C43-C27+C87</f>
        <v>1097</v>
      </c>
      <c r="D89" s="6">
        <f t="shared" si="69"/>
        <v>69013</v>
      </c>
      <c r="E89" s="6">
        <f t="shared" si="69"/>
        <v>-15318</v>
      </c>
      <c r="F89" s="6">
        <f t="shared" si="69"/>
        <v>86352</v>
      </c>
      <c r="G89" s="42">
        <f t="shared" si="69"/>
        <v>141144</v>
      </c>
      <c r="H89" s="6">
        <f t="shared" si="69"/>
        <v>26841</v>
      </c>
      <c r="I89" s="6">
        <f t="shared" si="69"/>
        <v>62431</v>
      </c>
      <c r="J89" s="6">
        <f t="shared" si="69"/>
        <v>-79816</v>
      </c>
      <c r="K89" s="6">
        <f t="shared" si="69"/>
        <v>-24501.12113</v>
      </c>
      <c r="L89" s="42">
        <f>L43-L27+L87</f>
        <v>-15045.12113</v>
      </c>
      <c r="M89" s="6">
        <f t="shared" si="69"/>
        <v>65551</v>
      </c>
      <c r="N89" s="6">
        <f>N56-N53-N49+N87+N88-N27</f>
        <v>7946</v>
      </c>
      <c r="O89" s="6">
        <f>O43-O27+O87</f>
        <v>24914</v>
      </c>
      <c r="P89" s="6">
        <f>P43-P27+P87</f>
        <v>18249</v>
      </c>
      <c r="Q89" s="42">
        <f>Q43-Q27+Q87</f>
        <v>114425</v>
      </c>
      <c r="R89" s="6">
        <f>R55-R53-R49+R87+R88-R27</f>
        <v>883</v>
      </c>
      <c r="S89" s="6">
        <f>S56-S53-S49+S87+S88-S27</f>
        <v>6117</v>
      </c>
      <c r="T89" s="6">
        <f>T55-T53-T49+T87+T88-T27</f>
        <v>33216</v>
      </c>
      <c r="U89" s="6">
        <f>U55-U53-U49+U87+U88-U27</f>
        <v>19509</v>
      </c>
      <c r="V89" s="42">
        <f>V43-V27+V87</f>
        <v>-44669</v>
      </c>
      <c r="W89" s="6">
        <f t="shared" ref="W89:AC89" si="70">W55-W53-W49+W87+W88-W27</f>
        <v>21515</v>
      </c>
      <c r="X89" s="6">
        <f t="shared" si="70"/>
        <v>22787</v>
      </c>
      <c r="Y89" s="6">
        <f t="shared" si="70"/>
        <v>24176</v>
      </c>
      <c r="Z89" s="6">
        <f t="shared" si="70"/>
        <v>20435</v>
      </c>
      <c r="AA89" s="42">
        <f t="shared" si="70"/>
        <v>88913</v>
      </c>
      <c r="AB89" s="6">
        <f t="shared" si="70"/>
        <v>26988</v>
      </c>
      <c r="AC89" s="6">
        <f t="shared" si="70"/>
        <v>33044.002490000013</v>
      </c>
      <c r="AD89" s="6">
        <f t="shared" ref="AD89:AS89" si="71">AD55-AD53-AD49+AD87+AD88-AD27</f>
        <v>28300</v>
      </c>
      <c r="AE89" s="6">
        <f t="shared" si="71"/>
        <v>19151.607255999996</v>
      </c>
      <c r="AF89" s="42">
        <f t="shared" si="71"/>
        <v>107483.60974599997</v>
      </c>
      <c r="AG89" s="6">
        <f t="shared" si="71"/>
        <v>40352</v>
      </c>
      <c r="AH89" s="6">
        <f t="shared" si="71"/>
        <v>61174</v>
      </c>
      <c r="AI89" s="6">
        <f t="shared" si="71"/>
        <v>55780.827608000007</v>
      </c>
      <c r="AJ89" s="6">
        <f t="shared" si="71"/>
        <v>45402.172391999993</v>
      </c>
      <c r="AK89" s="42">
        <f t="shared" si="71"/>
        <v>202709</v>
      </c>
      <c r="AL89" s="6">
        <f t="shared" si="71"/>
        <v>53899</v>
      </c>
      <c r="AM89" s="6">
        <f t="shared" si="71"/>
        <v>89862</v>
      </c>
      <c r="AN89" s="6">
        <f t="shared" si="71"/>
        <v>91011.892659999998</v>
      </c>
      <c r="AO89" s="6">
        <f t="shared" si="71"/>
        <v>53275.107340000002</v>
      </c>
      <c r="AP89" s="42">
        <f t="shared" si="71"/>
        <v>288048</v>
      </c>
      <c r="AQ89" s="6">
        <f t="shared" si="71"/>
        <v>87827</v>
      </c>
      <c r="AR89" s="6">
        <f t="shared" si="71"/>
        <v>140359</v>
      </c>
      <c r="AS89" s="6">
        <f t="shared" si="71"/>
        <v>127963.89266</v>
      </c>
    </row>
    <row r="90" spans="2:45" x14ac:dyDescent="0.3">
      <c r="B90" s="2" t="s">
        <v>133</v>
      </c>
      <c r="C90" s="11">
        <f t="shared" ref="C90:P90" si="72">C89/C86</f>
        <v>6.7137095540309799E-3</v>
      </c>
      <c r="D90" s="11">
        <f t="shared" si="72"/>
        <v>0.398430824654181</v>
      </c>
      <c r="E90" s="11">
        <f t="shared" si="72"/>
        <v>-0.11854569093610698</v>
      </c>
      <c r="F90" s="11">
        <f t="shared" si="72"/>
        <v>0.60056334109955833</v>
      </c>
      <c r="G90" s="43">
        <f t="shared" si="72"/>
        <v>0.23153163497974114</v>
      </c>
      <c r="H90" s="11">
        <f t="shared" si="72"/>
        <v>0.18810049406075896</v>
      </c>
      <c r="I90" s="11">
        <f t="shared" si="72"/>
        <v>0.37387414363052746</v>
      </c>
      <c r="J90" s="11">
        <f t="shared" si="72"/>
        <v>-12.63111251780345</v>
      </c>
      <c r="K90" s="11">
        <f t="shared" si="72"/>
        <v>-0.5573249881716027</v>
      </c>
      <c r="L90" s="43">
        <f>L89/L86</f>
        <v>-4.1796647210801202E-2</v>
      </c>
      <c r="M90" s="11">
        <f t="shared" si="72"/>
        <v>0.3909594613131982</v>
      </c>
      <c r="N90" s="11">
        <f t="shared" si="72"/>
        <v>8.0610309111014175E-2</v>
      </c>
      <c r="O90" s="11">
        <f t="shared" si="72"/>
        <v>0.55539703062998791</v>
      </c>
      <c r="P90" s="11">
        <f t="shared" si="72"/>
        <v>0.18878015475648613</v>
      </c>
      <c r="Q90" s="43">
        <f t="shared" ref="Q90:AS90" si="73">Q89/Q86</f>
        <v>0.28061437196823669</v>
      </c>
      <c r="R90" s="11">
        <f t="shared" si="73"/>
        <v>1.3313431035522585E-2</v>
      </c>
      <c r="S90" s="11">
        <f t="shared" si="73"/>
        <v>0.10523689915012215</v>
      </c>
      <c r="T90" s="11">
        <f t="shared" si="73"/>
        <v>0.1673451291765749</v>
      </c>
      <c r="U90" s="11">
        <f t="shared" si="73"/>
        <v>0.10248315061225133</v>
      </c>
      <c r="V90" s="43">
        <f t="shared" si="73"/>
        <v>-8.7023013787232054E-2</v>
      </c>
      <c r="W90" s="11">
        <f t="shared" si="73"/>
        <v>0.13346277433842413</v>
      </c>
      <c r="X90" s="11">
        <f t="shared" si="73"/>
        <v>0.14660241645971925</v>
      </c>
      <c r="Y90" s="11">
        <f t="shared" si="73"/>
        <v>0.15084544830598365</v>
      </c>
      <c r="Z90" s="11">
        <f t="shared" si="73"/>
        <v>0.14316941422095802</v>
      </c>
      <c r="AA90" s="43">
        <f t="shared" si="73"/>
        <v>0.14349068737966861</v>
      </c>
      <c r="AB90" s="11">
        <f t="shared" si="73"/>
        <v>0.15685955408829888</v>
      </c>
      <c r="AC90" s="11">
        <f t="shared" si="73"/>
        <v>0.15774449869301888</v>
      </c>
      <c r="AD90" s="11">
        <f t="shared" si="73"/>
        <v>0.13433267986576225</v>
      </c>
      <c r="AE90" s="11">
        <f t="shared" si="73"/>
        <v>9.2375254461615611E-2</v>
      </c>
      <c r="AF90" s="43">
        <f t="shared" si="73"/>
        <v>0.13443433214878645</v>
      </c>
      <c r="AG90" s="11">
        <f t="shared" si="73"/>
        <v>0.15942916520151876</v>
      </c>
      <c r="AH90" s="11">
        <f t="shared" si="73"/>
        <v>0.1952394934381862</v>
      </c>
      <c r="AI90" s="11">
        <f t="shared" si="73"/>
        <v>0.1847652959347601</v>
      </c>
      <c r="AJ90" s="11">
        <f t="shared" si="73"/>
        <v>0.16048160697319305</v>
      </c>
      <c r="AK90" s="43">
        <f t="shared" si="73"/>
        <v>0.17607822494623207</v>
      </c>
      <c r="AL90" s="11">
        <f t="shared" si="73"/>
        <v>0.17474541487406101</v>
      </c>
      <c r="AM90" s="11">
        <f t="shared" si="73"/>
        <v>0.22916379772014384</v>
      </c>
      <c r="AN90" s="11">
        <f t="shared" si="73"/>
        <v>0.18139037014744511</v>
      </c>
      <c r="AO90" s="11">
        <f t="shared" si="73"/>
        <v>0.14488545801661659</v>
      </c>
      <c r="AP90" s="43">
        <f t="shared" si="73"/>
        <v>0.18346725909922396</v>
      </c>
      <c r="AQ90" s="11">
        <f t="shared" si="73"/>
        <v>0.20007380863971133</v>
      </c>
      <c r="AR90" s="11">
        <f t="shared" si="73"/>
        <v>0.21108711541295827</v>
      </c>
      <c r="AS90" s="11">
        <f t="shared" si="73"/>
        <v>0.23336170814260965</v>
      </c>
    </row>
    <row r="91" spans="2:45" x14ac:dyDescent="0.3">
      <c r="B91" s="2" t="s">
        <v>137</v>
      </c>
      <c r="C91" s="4"/>
      <c r="D91" s="4"/>
      <c r="E91" s="4"/>
      <c r="F91" s="11">
        <f>SUM(C89:F89)/SUM(C86:F86)</f>
        <v>0.23153163497974114</v>
      </c>
      <c r="G91" s="43">
        <f>G90</f>
        <v>0.23153163497974114</v>
      </c>
      <c r="H91" s="11">
        <f>SUM(D89:F89,H89)/SUM(D86:F86,H86)</f>
        <v>0.28338552031896325</v>
      </c>
      <c r="I91" s="11">
        <f>SUM(E89:F89,H89:I89)/SUM(E86:F86,H86:I86)</f>
        <v>0.27511841834282968</v>
      </c>
      <c r="J91" s="11">
        <f>SUM(F89,H89:J89)/SUM(F86,H86:J86)</f>
        <v>0.20837656024689907</v>
      </c>
      <c r="K91" s="11">
        <f>SUM(H89,I89:K89)/SUM(H86,I86:K86)</f>
        <v>-4.1796647210801202E-2</v>
      </c>
      <c r="L91" s="43">
        <f>L90</f>
        <v>-4.1796647210801202E-2</v>
      </c>
      <c r="M91" s="11">
        <f>SUM(I89:K89,M89)/SUM(I86:K86,M86)</f>
        <v>6.147807630958195E-2</v>
      </c>
      <c r="N91" s="11">
        <f>SUM(J89:K89,M89:N89)/SUM(J86:K86,M86:N86)</f>
        <v>-9.7371489190290691E-2</v>
      </c>
      <c r="O91" s="11">
        <f>SUM(K89,M89:O89)/SUM(K86,M86:O86)</f>
        <v>0.20816165963499128</v>
      </c>
      <c r="P91" s="11">
        <f>SUM(M89,N89:P89)/SUM(M86,N86:P86)</f>
        <v>0.2860954567080139</v>
      </c>
      <c r="Q91" s="43">
        <f>Q90</f>
        <v>0.28061437196823669</v>
      </c>
      <c r="R91" s="11">
        <f>SUM(N89:P89,R89)/SUM(N86:P86,R86)</f>
        <v>0.16967394745172523</v>
      </c>
      <c r="S91" s="11">
        <f>SUM(O89:P89,R89:S89)/SUM(O86:P86,R86:S86)</f>
        <v>0.18859972328330377</v>
      </c>
      <c r="T91" s="11">
        <f>SUM(P89,R89:T89)/SUM(P86,R86:T86)</f>
        <v>0.13933308865936139</v>
      </c>
      <c r="U91" s="11">
        <f>SUM(R89,S89:U89)/SUM(R86,S86:U86)</f>
        <v>0.11635473143438256</v>
      </c>
      <c r="V91" s="43">
        <f>V90</f>
        <v>-8.7023013787232054E-2</v>
      </c>
      <c r="W91" s="11">
        <f>SUM(S89:U89,W89)/SUM(S86:U86,W86)</f>
        <v>0.13212635012816865</v>
      </c>
      <c r="X91" s="11">
        <f>SUM(T89:U89,W89:X89)/SUM(T86:U86,W86:X86)</f>
        <v>0.13753116623741479</v>
      </c>
      <c r="Y91" s="11">
        <f>SUM(U89,W89:Y89)/SUM(U86,W86:Y86)</f>
        <v>0.13186057280903019</v>
      </c>
      <c r="Z91" s="11">
        <f>SUM(W89,X89:Z89)/SUM(W86,X86:Z86)</f>
        <v>0.14349068737966861</v>
      </c>
      <c r="AA91" s="43">
        <f>AA90</f>
        <v>0.14349068737966861</v>
      </c>
      <c r="AB91" s="11">
        <f>SUM(X89:Z89,AB89)/SUM(X86:Z86,AB86)</f>
        <v>0.14970284969285744</v>
      </c>
      <c r="AC91" s="11">
        <f>SUM(Y89:Z89,AB89:AC89)/SUM(Y86:Z86,AB86:AC86)</f>
        <v>0.15286772457917935</v>
      </c>
      <c r="AD91" s="11">
        <f>SUM(Z89,AB89:AD89)/SUM(Z86,AB86:AD86)</f>
        <v>0.14799560521283675</v>
      </c>
      <c r="AE91" s="11">
        <f>SUM(AB89,AC89:AE89)/SUM(AB86,AC86:AE86)</f>
        <v>0.1344343321487865</v>
      </c>
      <c r="AF91" s="43">
        <f>AF90</f>
        <v>0.13443433214878645</v>
      </c>
      <c r="AG91" s="11">
        <f>SUM(AC89:AE89,AG89)/SUM(AC86:AE86,AG86)</f>
        <v>0.13723700101329114</v>
      </c>
      <c r="AH91" s="11">
        <f>SUM(AD89:AE89,AG89:AH89)/SUM(AD86:AE86,AG86:AH86)</f>
        <v>0.1513344906128038</v>
      </c>
      <c r="AI91" s="11">
        <f>SUM(AE89,AG89:AI89)/SUM(AE86,AG86:AI86)</f>
        <v>0.16404727428099691</v>
      </c>
      <c r="AJ91" s="11">
        <f>SUM(AG89,AH89:AJ89)/SUM(AG86,AH86:AJ86)</f>
        <v>0.17607822494623207</v>
      </c>
      <c r="AK91" s="43">
        <f>AK90</f>
        <v>0.17607822494623207</v>
      </c>
      <c r="AL91" s="11">
        <f>SUM(AH89:AJ89,AL89)/SUM(AH86:AJ86,AL86)</f>
        <v>0.17922995829548544</v>
      </c>
      <c r="AM91" s="11">
        <f>SUM(AI89:AJ89,AL89:AM89)/SUM(AI86:AJ86,AL86:AM86)</f>
        <v>0.19056065648762319</v>
      </c>
      <c r="AN91" s="11">
        <f>SUM(AJ89,AL89:AN89)/SUM(AJ86,AL86:AN86)</f>
        <v>0.18864073336201573</v>
      </c>
      <c r="AO91" s="11">
        <f>SUM(AL89,AM89:AO89)/SUM(AL86,AM86:AO86)</f>
        <v>0.18346725909922396</v>
      </c>
      <c r="AP91" s="43">
        <f>AP90</f>
        <v>0.18346725909922396</v>
      </c>
      <c r="AQ91" s="11">
        <f>SUM(AM89:AO89,AQ89)/SUM(AM86:AO86,AQ86)</f>
        <v>0.18933594581530488</v>
      </c>
      <c r="AR91" s="11">
        <f>SUM(AN89:AO89,AQ89:AR89)/SUM(AN86:AO86,AQ86:AR86)</f>
        <v>0.18875085007383355</v>
      </c>
      <c r="AS91" s="11">
        <f>SUM(AO89,AQ89:AS89)/SUM(AO86,AQ86:AS86)</f>
        <v>0.20268945653433085</v>
      </c>
    </row>
    <row r="92" spans="2:45" x14ac:dyDescent="0.3">
      <c r="B92" t="s">
        <v>136</v>
      </c>
      <c r="C92" s="4"/>
      <c r="D92" s="4"/>
      <c r="E92" s="4"/>
      <c r="F92" s="4"/>
      <c r="G92" s="4"/>
      <c r="H92" s="3"/>
      <c r="I92" s="4"/>
    </row>
    <row r="93" spans="2:45" x14ac:dyDescent="0.3">
      <c r="H93" s="3"/>
      <c r="I93" s="4"/>
    </row>
    <row r="94" spans="2:45" x14ac:dyDescent="0.3">
      <c r="B94" s="18"/>
      <c r="C94" s="19"/>
      <c r="D94" s="19"/>
      <c r="E94" s="19"/>
      <c r="F94" s="19"/>
      <c r="G94" s="19"/>
      <c r="H94" s="19"/>
      <c r="I94" s="19"/>
      <c r="J94" s="19"/>
      <c r="K94" s="19"/>
      <c r="L94" s="19"/>
      <c r="M94" s="19"/>
      <c r="N94" s="19"/>
      <c r="O94" s="19"/>
      <c r="P94" s="19"/>
      <c r="Q94" s="19"/>
      <c r="R94" s="19"/>
      <c r="S94" s="19"/>
      <c r="T94" s="19"/>
      <c r="U94" s="19"/>
    </row>
    <row r="95" spans="2:45" x14ac:dyDescent="0.3">
      <c r="C95" s="4"/>
      <c r="D95" s="4"/>
      <c r="E95" s="4"/>
      <c r="F95" s="4"/>
      <c r="G95" s="4"/>
      <c r="H95" s="4"/>
    </row>
    <row r="96" spans="2:45" x14ac:dyDescent="0.3">
      <c r="C96" s="4"/>
      <c r="D96" s="4"/>
      <c r="E96" s="4"/>
      <c r="F96" s="4"/>
      <c r="G96" s="4"/>
      <c r="H96" s="4"/>
    </row>
    <row r="102" spans="3:7" x14ac:dyDescent="0.3">
      <c r="C102" s="4"/>
      <c r="D102" s="4"/>
      <c r="E102" s="4"/>
      <c r="F102" s="4"/>
      <c r="G102" s="4"/>
    </row>
  </sheetData>
  <phoneticPr fontId="14" type="noConversion"/>
  <pageMargins left="0.511811024" right="0.511811024" top="0.78740157499999996" bottom="0.78740157499999996" header="0.31496062000000002" footer="0.31496062000000002"/>
  <pageSetup paperSize="9" orientation="portrait" r:id="rId1"/>
  <ignoredErrors>
    <ignoredError sqref="F36 F47" formulaRange="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3CE46-A988-49C9-B784-62EA5E117371}">
  <sheetPr>
    <tabColor theme="8"/>
  </sheetPr>
  <dimension ref="B1:AS120"/>
  <sheetViews>
    <sheetView showGridLines="0" zoomScale="85" zoomScaleNormal="85" workbookViewId="0">
      <pane xSplit="2" ySplit="5" topLeftCell="C6" activePane="bottomRight" state="frozen"/>
      <selection pane="topRight" activeCell="C1" sqref="C1"/>
      <selection pane="bottomLeft" activeCell="A6" sqref="A6"/>
      <selection pane="bottomRight" activeCell="AS1" sqref="AS1"/>
    </sheetView>
  </sheetViews>
  <sheetFormatPr defaultColWidth="9" defaultRowHeight="16.5" outlineLevelRow="1" outlineLevelCol="1" x14ac:dyDescent="0.3"/>
  <cols>
    <col min="1" max="1" width="1.625" style="20" customWidth="1"/>
    <col min="2" max="2" width="53.625" style="20" customWidth="1"/>
    <col min="3" max="6" width="12.625" style="20" hidden="1" customWidth="1" outlineLevel="1"/>
    <col min="7" max="7" width="12.625" style="20" customWidth="1" collapsed="1"/>
    <col min="8" max="11" width="12.625" style="20" hidden="1" customWidth="1" outlineLevel="1"/>
    <col min="12" max="12" width="12.625" style="20" customWidth="1" collapsed="1"/>
    <col min="13" max="16" width="12.625" style="20" hidden="1" customWidth="1" outlineLevel="1"/>
    <col min="17" max="17" width="12.625" style="20" customWidth="1" collapsed="1"/>
    <col min="18" max="21" width="12.625" style="20" hidden="1" customWidth="1" outlineLevel="1"/>
    <col min="22" max="22" width="12.625" style="20" customWidth="1" collapsed="1"/>
    <col min="23" max="26" width="12.625" style="20" hidden="1" customWidth="1" outlineLevel="1"/>
    <col min="27" max="27" width="12.625" style="20" customWidth="1" collapsed="1"/>
    <col min="28" max="31" width="12.625" style="20" hidden="1" customWidth="1" outlineLevel="1"/>
    <col min="32" max="32" width="12.625" style="20" customWidth="1" collapsed="1"/>
    <col min="33" max="36" width="12.625" style="20" hidden="1" customWidth="1" outlineLevel="1"/>
    <col min="37" max="37" width="12.625" style="20" customWidth="1" collapsed="1"/>
    <col min="38" max="39" width="12.625" style="20" hidden="1" customWidth="1" outlineLevel="1"/>
    <col min="40" max="40" width="11.125" style="20" hidden="1" customWidth="1" outlineLevel="1"/>
    <col min="41" max="41" width="11.5" style="20" hidden="1" customWidth="1" outlineLevel="1"/>
    <col min="42" max="42" width="11.5" style="20" bestFit="1" customWidth="1" collapsed="1"/>
    <col min="43" max="44" width="11.5" style="20" bestFit="1" customWidth="1"/>
    <col min="45" max="45" width="11.125" style="20" bestFit="1" customWidth="1"/>
    <col min="46" max="16384" width="9" style="20"/>
  </cols>
  <sheetData>
    <row r="1" spans="2:45" ht="72.95" customHeight="1" x14ac:dyDescent="0.3">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c r="AF1" s="76"/>
      <c r="AG1" s="76"/>
      <c r="AH1" s="76"/>
      <c r="AI1" s="76"/>
      <c r="AJ1" s="76"/>
      <c r="AK1" s="76"/>
      <c r="AL1" s="76"/>
      <c r="AM1" s="76"/>
      <c r="AN1" s="76"/>
      <c r="AO1" s="76"/>
      <c r="AP1" s="76"/>
      <c r="AQ1" s="76"/>
      <c r="AR1" s="76"/>
      <c r="AS1" s="76"/>
    </row>
    <row r="2" spans="2:45" ht="6.95" customHeight="1" x14ac:dyDescent="0.3"/>
    <row r="3" spans="2:45" ht="39" customHeight="1" x14ac:dyDescent="0.3"/>
    <row r="4" spans="2:45" ht="6.95" customHeight="1" x14ac:dyDescent="0.3"/>
    <row r="5" spans="2:45" ht="39" customHeight="1" x14ac:dyDescent="0.3">
      <c r="B5" s="75" t="s">
        <v>274</v>
      </c>
      <c r="C5" s="21" t="s">
        <v>160</v>
      </c>
      <c r="D5" s="21" t="s">
        <v>161</v>
      </c>
      <c r="E5" s="21" t="s">
        <v>162</v>
      </c>
      <c r="F5" s="21" t="s">
        <v>163</v>
      </c>
      <c r="G5" s="31">
        <v>2017</v>
      </c>
      <c r="H5" s="21" t="s">
        <v>164</v>
      </c>
      <c r="I5" s="21" t="s">
        <v>165</v>
      </c>
      <c r="J5" s="21" t="s">
        <v>166</v>
      </c>
      <c r="K5" s="21" t="s">
        <v>167</v>
      </c>
      <c r="L5" s="31" t="s">
        <v>146</v>
      </c>
      <c r="M5" s="21" t="s">
        <v>168</v>
      </c>
      <c r="N5" s="21" t="s">
        <v>169</v>
      </c>
      <c r="O5" s="21" t="s">
        <v>170</v>
      </c>
      <c r="P5" s="21" t="s">
        <v>171</v>
      </c>
      <c r="Q5" s="31" t="s">
        <v>147</v>
      </c>
      <c r="R5" s="21" t="s">
        <v>172</v>
      </c>
      <c r="S5" s="21" t="s">
        <v>173</v>
      </c>
      <c r="T5" s="21" t="s">
        <v>174</v>
      </c>
      <c r="U5" s="21" t="s">
        <v>175</v>
      </c>
      <c r="V5" s="31" t="s">
        <v>148</v>
      </c>
      <c r="W5" s="21" t="s">
        <v>295</v>
      </c>
      <c r="X5" s="21" t="s">
        <v>297</v>
      </c>
      <c r="Y5" s="21" t="s">
        <v>299</v>
      </c>
      <c r="Z5" s="21" t="s">
        <v>303</v>
      </c>
      <c r="AA5" s="31" t="s">
        <v>300</v>
      </c>
      <c r="AB5" s="21" t="s">
        <v>306</v>
      </c>
      <c r="AC5" s="21" t="s">
        <v>308</v>
      </c>
      <c r="AD5" s="21" t="s">
        <v>310</v>
      </c>
      <c r="AE5" s="21" t="s">
        <v>313</v>
      </c>
      <c r="AF5" s="31" t="s">
        <v>312</v>
      </c>
      <c r="AG5" s="21" t="s">
        <v>320</v>
      </c>
      <c r="AH5" s="21" t="s">
        <v>321</v>
      </c>
      <c r="AI5" s="21" t="s">
        <v>322</v>
      </c>
      <c r="AJ5" s="21" t="s">
        <v>323</v>
      </c>
      <c r="AK5" s="31" t="s">
        <v>314</v>
      </c>
      <c r="AL5" s="21" t="s">
        <v>326</v>
      </c>
      <c r="AM5" s="21" t="s">
        <v>328</v>
      </c>
      <c r="AN5" s="21" t="s">
        <v>330</v>
      </c>
      <c r="AO5" s="21" t="s">
        <v>324</v>
      </c>
      <c r="AP5" s="31" t="s">
        <v>332</v>
      </c>
      <c r="AQ5" s="21" t="s">
        <v>338</v>
      </c>
      <c r="AR5" s="21" t="s">
        <v>340</v>
      </c>
      <c r="AS5" s="21" t="s">
        <v>342</v>
      </c>
    </row>
    <row r="6" spans="2:45" x14ac:dyDescent="0.3">
      <c r="G6" s="34"/>
      <c r="L6" s="34"/>
      <c r="Q6" s="34"/>
      <c r="V6" s="34"/>
      <c r="AA6" s="34"/>
      <c r="AF6" s="34"/>
      <c r="AK6" s="34"/>
      <c r="AP6" s="34"/>
    </row>
    <row r="7" spans="2:45" x14ac:dyDescent="0.3">
      <c r="B7" s="26" t="s">
        <v>150</v>
      </c>
      <c r="C7" s="27"/>
      <c r="D7" s="27"/>
      <c r="E7" s="27"/>
      <c r="F7" s="27"/>
      <c r="G7" s="32"/>
      <c r="H7" s="27"/>
      <c r="I7" s="27"/>
      <c r="J7" s="27"/>
      <c r="K7" s="27"/>
      <c r="L7" s="32"/>
      <c r="M7" s="27"/>
      <c r="N7" s="27"/>
      <c r="O7" s="27"/>
      <c r="P7" s="27"/>
      <c r="Q7" s="32"/>
      <c r="R7" s="27"/>
      <c r="S7" s="27"/>
      <c r="T7" s="27"/>
      <c r="U7" s="27"/>
      <c r="V7" s="32"/>
      <c r="W7" s="27"/>
      <c r="X7" s="27"/>
      <c r="Y7" s="27"/>
      <c r="Z7" s="27"/>
      <c r="AA7" s="32"/>
      <c r="AB7" s="27"/>
      <c r="AC7" s="27"/>
      <c r="AD7" s="27"/>
      <c r="AE7" s="27"/>
      <c r="AF7" s="32"/>
      <c r="AG7" s="27"/>
      <c r="AH7" s="27"/>
      <c r="AI7" s="27"/>
      <c r="AJ7" s="27"/>
      <c r="AK7" s="32"/>
      <c r="AL7" s="27"/>
      <c r="AM7" s="27"/>
      <c r="AN7" s="27"/>
      <c r="AO7" s="27"/>
      <c r="AP7" s="32"/>
      <c r="AQ7" s="27"/>
      <c r="AR7" s="27"/>
      <c r="AS7" s="27"/>
    </row>
    <row r="8" spans="2:45" x14ac:dyDescent="0.3">
      <c r="B8" s="60" t="s">
        <v>151</v>
      </c>
      <c r="C8" s="62"/>
      <c r="D8" s="62"/>
      <c r="E8" s="62"/>
      <c r="F8" s="62"/>
      <c r="G8" s="63"/>
      <c r="H8" s="62"/>
      <c r="I8" s="62"/>
      <c r="J8" s="62"/>
      <c r="K8" s="62"/>
      <c r="L8" s="63"/>
      <c r="M8" s="62"/>
      <c r="N8" s="62"/>
      <c r="O8" s="62"/>
      <c r="P8" s="62"/>
      <c r="Q8" s="63"/>
      <c r="R8" s="62"/>
      <c r="S8" s="62"/>
      <c r="T8" s="62"/>
      <c r="U8" s="62"/>
      <c r="V8" s="63"/>
      <c r="W8" s="62"/>
      <c r="X8" s="62"/>
      <c r="Y8" s="62"/>
      <c r="Z8" s="62"/>
      <c r="AA8" s="63"/>
      <c r="AB8" s="62"/>
      <c r="AC8" s="62"/>
      <c r="AD8" s="62"/>
      <c r="AE8" s="62"/>
      <c r="AF8" s="63"/>
      <c r="AG8" s="62"/>
      <c r="AH8" s="62"/>
      <c r="AI8" s="62"/>
      <c r="AJ8" s="62"/>
      <c r="AK8" s="63"/>
      <c r="AL8" s="62"/>
      <c r="AM8" s="62"/>
      <c r="AN8" s="62"/>
      <c r="AO8" s="62"/>
      <c r="AP8" s="63"/>
      <c r="AQ8" s="62"/>
      <c r="AR8" s="62"/>
      <c r="AS8" s="62"/>
    </row>
    <row r="9" spans="2:45" outlineLevel="1" x14ac:dyDescent="0.3">
      <c r="B9" s="20" t="s">
        <v>152</v>
      </c>
      <c r="C9" s="28">
        <v>0</v>
      </c>
      <c r="D9" s="28">
        <v>0</v>
      </c>
      <c r="E9" s="28">
        <v>79554</v>
      </c>
      <c r="F9" s="29">
        <v>0</v>
      </c>
      <c r="G9" s="35">
        <v>79554</v>
      </c>
      <c r="H9" s="28">
        <v>0</v>
      </c>
      <c r="I9" s="28">
        <v>0</v>
      </c>
      <c r="J9" s="28">
        <v>0</v>
      </c>
      <c r="K9" s="29">
        <v>0</v>
      </c>
      <c r="L9" s="35">
        <v>0</v>
      </c>
      <c r="M9" s="28">
        <v>0</v>
      </c>
      <c r="N9" s="28">
        <v>0</v>
      </c>
      <c r="O9" s="28">
        <v>0</v>
      </c>
      <c r="P9" s="29">
        <v>0</v>
      </c>
      <c r="Q9" s="35">
        <v>0</v>
      </c>
      <c r="R9" s="28">
        <v>0</v>
      </c>
      <c r="S9" s="28">
        <v>0</v>
      </c>
      <c r="T9" s="28">
        <v>149470</v>
      </c>
      <c r="U9" s="29">
        <v>194483</v>
      </c>
      <c r="V9" s="35">
        <v>343953</v>
      </c>
      <c r="W9" s="28">
        <v>50840.27</v>
      </c>
      <c r="X9" s="28">
        <v>245867</v>
      </c>
      <c r="Y9" s="28">
        <v>235213.80439999999</v>
      </c>
      <c r="Z9" s="29">
        <v>0</v>
      </c>
      <c r="AA9" s="35">
        <v>531921.07440000004</v>
      </c>
      <c r="AB9" s="28">
        <v>147443.88</v>
      </c>
      <c r="AC9" s="28">
        <v>633728.98713230703</v>
      </c>
      <c r="AD9" s="28">
        <v>115004.925</v>
      </c>
      <c r="AE9" s="29">
        <v>474331.20000000007</v>
      </c>
      <c r="AF9" s="35">
        <v>1370508.992132307</v>
      </c>
      <c r="AG9" s="28">
        <v>109466.71679999999</v>
      </c>
      <c r="AH9" s="28">
        <v>374507.38144999999</v>
      </c>
      <c r="AI9" s="28">
        <v>69579.751713855934</v>
      </c>
      <c r="AJ9" s="29">
        <v>72916.991999999998</v>
      </c>
      <c r="AK9" s="35">
        <v>626470.8419638559</v>
      </c>
      <c r="AL9" s="28">
        <v>171547.06024613563</v>
      </c>
      <c r="AM9" s="28">
        <v>385517.87300000002</v>
      </c>
      <c r="AN9" s="28">
        <v>0</v>
      </c>
      <c r="AO9" s="29">
        <v>478177.79156202963</v>
      </c>
      <c r="AP9" s="35">
        <v>1035242.7248081653</v>
      </c>
      <c r="AQ9" s="28">
        <v>340517.4608</v>
      </c>
      <c r="AR9" s="28">
        <v>338447.86211868812</v>
      </c>
      <c r="AS9" s="28">
        <v>0</v>
      </c>
    </row>
    <row r="10" spans="2:45" outlineLevel="1" x14ac:dyDescent="0.3">
      <c r="B10" s="20" t="s">
        <v>153</v>
      </c>
      <c r="C10" s="28">
        <v>0</v>
      </c>
      <c r="D10" s="28">
        <v>0</v>
      </c>
      <c r="E10" s="28">
        <v>79554</v>
      </c>
      <c r="F10" s="29">
        <v>0</v>
      </c>
      <c r="G10" s="35">
        <v>79554</v>
      </c>
      <c r="H10" s="28">
        <v>0</v>
      </c>
      <c r="I10" s="28">
        <v>0</v>
      </c>
      <c r="J10" s="28">
        <v>0</v>
      </c>
      <c r="K10" s="29">
        <v>0</v>
      </c>
      <c r="L10" s="35">
        <v>0</v>
      </c>
      <c r="M10" s="28">
        <v>0</v>
      </c>
      <c r="N10" s="28">
        <v>0</v>
      </c>
      <c r="O10" s="28">
        <v>0</v>
      </c>
      <c r="P10" s="29">
        <v>0</v>
      </c>
      <c r="Q10" s="35">
        <v>0</v>
      </c>
      <c r="R10" s="28">
        <v>0</v>
      </c>
      <c r="S10" s="28">
        <v>0</v>
      </c>
      <c r="T10" s="28">
        <v>128860</v>
      </c>
      <c r="U10" s="29">
        <v>171792</v>
      </c>
      <c r="V10" s="35">
        <v>300652</v>
      </c>
      <c r="W10" s="28">
        <v>45176.663922000007</v>
      </c>
      <c r="X10" s="28">
        <v>236633</v>
      </c>
      <c r="Y10" s="28">
        <v>235213.80439999999</v>
      </c>
      <c r="Z10" s="29">
        <v>0</v>
      </c>
      <c r="AA10" s="35">
        <v>517023.468322</v>
      </c>
      <c r="AB10" s="28">
        <v>147443.88</v>
      </c>
      <c r="AC10" s="28">
        <v>561226.30615141103</v>
      </c>
      <c r="AD10" s="28">
        <v>115004.925</v>
      </c>
      <c r="AE10" s="29">
        <v>398497.20000000007</v>
      </c>
      <c r="AF10" s="35">
        <v>1222172.3111514112</v>
      </c>
      <c r="AG10" s="28">
        <v>92630.735756160007</v>
      </c>
      <c r="AH10" s="28">
        <v>330258.41151832498</v>
      </c>
      <c r="AI10" s="28">
        <v>63546.499999999876</v>
      </c>
      <c r="AJ10" s="29">
        <v>32771.595999999998</v>
      </c>
      <c r="AK10" s="35">
        <v>519207.24327448488</v>
      </c>
      <c r="AL10" s="28">
        <v>140894.60736373905</v>
      </c>
      <c r="AM10" s="28">
        <v>341591.54100000003</v>
      </c>
      <c r="AN10" s="28">
        <v>0</v>
      </c>
      <c r="AO10" s="29">
        <v>459971.74437517271</v>
      </c>
      <c r="AP10" s="35">
        <v>942457.89273891179</v>
      </c>
      <c r="AQ10" s="28">
        <v>293232.00720334472</v>
      </c>
      <c r="AR10" s="28">
        <v>331938.56211868813</v>
      </c>
      <c r="AS10" s="28">
        <v>0</v>
      </c>
    </row>
    <row r="11" spans="2:45" outlineLevel="1" x14ac:dyDescent="0.3">
      <c r="B11" s="20" t="s">
        <v>154</v>
      </c>
      <c r="C11" s="28">
        <v>0</v>
      </c>
      <c r="D11" s="28">
        <v>0</v>
      </c>
      <c r="E11" s="28">
        <v>31821</v>
      </c>
      <c r="F11" s="29">
        <v>0</v>
      </c>
      <c r="G11" s="35">
        <v>31821</v>
      </c>
      <c r="H11" s="28">
        <v>0</v>
      </c>
      <c r="I11" s="28">
        <v>0</v>
      </c>
      <c r="J11" s="28">
        <v>0</v>
      </c>
      <c r="K11" s="29">
        <v>0</v>
      </c>
      <c r="L11" s="35">
        <v>0</v>
      </c>
      <c r="M11" s="28">
        <v>0</v>
      </c>
      <c r="N11" s="28">
        <v>0</v>
      </c>
      <c r="O11" s="28">
        <v>0</v>
      </c>
      <c r="P11" s="29">
        <v>0</v>
      </c>
      <c r="Q11" s="35">
        <v>0</v>
      </c>
      <c r="R11" s="28">
        <v>0</v>
      </c>
      <c r="S11" s="28">
        <v>0</v>
      </c>
      <c r="T11" s="28">
        <v>128860</v>
      </c>
      <c r="U11" s="29">
        <v>171792</v>
      </c>
      <c r="V11" s="35">
        <v>300652</v>
      </c>
      <c r="W11" s="28">
        <v>45176.663922000007</v>
      </c>
      <c r="X11" s="28">
        <v>236633</v>
      </c>
      <c r="Y11" s="28">
        <v>235213.80439999999</v>
      </c>
      <c r="Z11" s="29">
        <v>0</v>
      </c>
      <c r="AA11" s="35">
        <v>517023.468322</v>
      </c>
      <c r="AB11" s="28">
        <v>147443.88</v>
      </c>
      <c r="AC11" s="28">
        <v>561226.30615141103</v>
      </c>
      <c r="AD11" s="28">
        <v>115004.925</v>
      </c>
      <c r="AE11" s="29">
        <v>398497.20000000007</v>
      </c>
      <c r="AF11" s="35">
        <v>1222172.3111514112</v>
      </c>
      <c r="AG11" s="28">
        <v>92630.735756160007</v>
      </c>
      <c r="AH11" s="28">
        <v>330258.41151832498</v>
      </c>
      <c r="AI11" s="28">
        <v>63546.499999999876</v>
      </c>
      <c r="AJ11" s="29">
        <v>32771.595999999998</v>
      </c>
      <c r="AK11" s="35">
        <v>519207.24327448488</v>
      </c>
      <c r="AL11" s="28">
        <v>140894.60736373905</v>
      </c>
      <c r="AM11" s="28">
        <v>341591.54100000003</v>
      </c>
      <c r="AN11" s="28">
        <v>0</v>
      </c>
      <c r="AO11" s="29">
        <v>459971.74437517271</v>
      </c>
      <c r="AP11" s="35">
        <v>942457.89273891179</v>
      </c>
      <c r="AQ11" s="28">
        <v>293232.00720334472</v>
      </c>
      <c r="AR11" s="28">
        <v>331938.56211868813</v>
      </c>
      <c r="AS11" s="28">
        <v>0</v>
      </c>
    </row>
    <row r="12" spans="2:45" outlineLevel="1" x14ac:dyDescent="0.3">
      <c r="B12" s="20" t="s">
        <v>155</v>
      </c>
      <c r="C12" s="28">
        <v>0</v>
      </c>
      <c r="D12" s="28">
        <v>0</v>
      </c>
      <c r="E12" s="28">
        <v>22720</v>
      </c>
      <c r="F12" s="29">
        <v>0</v>
      </c>
      <c r="G12" s="35">
        <v>22720</v>
      </c>
      <c r="H12" s="28">
        <v>0</v>
      </c>
      <c r="I12" s="28">
        <v>0</v>
      </c>
      <c r="J12" s="28">
        <v>0</v>
      </c>
      <c r="K12" s="29">
        <v>0</v>
      </c>
      <c r="L12" s="35">
        <v>0</v>
      </c>
      <c r="M12" s="28">
        <v>0</v>
      </c>
      <c r="N12" s="28">
        <v>0</v>
      </c>
      <c r="O12" s="28">
        <v>0</v>
      </c>
      <c r="P12" s="29">
        <v>0</v>
      </c>
      <c r="Q12" s="35">
        <v>0</v>
      </c>
      <c r="R12" s="28">
        <v>0</v>
      </c>
      <c r="S12" s="28">
        <v>0</v>
      </c>
      <c r="T12" s="28">
        <v>19511</v>
      </c>
      <c r="U12" s="29">
        <v>26113</v>
      </c>
      <c r="V12" s="35">
        <v>45624</v>
      </c>
      <c r="W12" s="28">
        <v>7822</v>
      </c>
      <c r="X12" s="28">
        <v>38159</v>
      </c>
      <c r="Y12" s="28">
        <v>28072.91</v>
      </c>
      <c r="Z12" s="29">
        <v>0</v>
      </c>
      <c r="AA12" s="35">
        <v>74053.91</v>
      </c>
      <c r="AB12" s="28">
        <v>15824.28</v>
      </c>
      <c r="AC12" s="28">
        <v>71154.06</v>
      </c>
      <c r="AD12" s="28">
        <v>10952.85</v>
      </c>
      <c r="AE12" s="29">
        <v>43713.600000000006</v>
      </c>
      <c r="AF12" s="35">
        <v>141644.79</v>
      </c>
      <c r="AG12" s="28">
        <v>12122.56</v>
      </c>
      <c r="AH12" s="28">
        <v>41801.78</v>
      </c>
      <c r="AI12" s="28">
        <v>10201.26</v>
      </c>
      <c r="AJ12" s="29">
        <v>7925.7599999999993</v>
      </c>
      <c r="AK12" s="35">
        <v>72051.360000000001</v>
      </c>
      <c r="AL12" s="28">
        <v>16171.200000000003</v>
      </c>
      <c r="AM12" s="28">
        <v>44646.159999999996</v>
      </c>
      <c r="AN12" s="28">
        <v>0</v>
      </c>
      <c r="AO12" s="29">
        <v>56730.689999999995</v>
      </c>
      <c r="AP12" s="35">
        <v>117548.04999999999</v>
      </c>
      <c r="AQ12" s="28">
        <v>87276.22</v>
      </c>
      <c r="AR12" s="28">
        <v>56684.912599999989</v>
      </c>
      <c r="AS12" s="28">
        <v>0</v>
      </c>
    </row>
    <row r="13" spans="2:45" outlineLevel="1" x14ac:dyDescent="0.3">
      <c r="B13" s="20" t="s">
        <v>156</v>
      </c>
      <c r="C13" s="28">
        <v>0</v>
      </c>
      <c r="D13" s="28">
        <v>0</v>
      </c>
      <c r="E13" s="28">
        <v>1</v>
      </c>
      <c r="F13" s="29">
        <v>0</v>
      </c>
      <c r="G13" s="35">
        <v>1</v>
      </c>
      <c r="H13" s="28">
        <v>0</v>
      </c>
      <c r="I13" s="28">
        <v>0</v>
      </c>
      <c r="J13" s="28">
        <v>0</v>
      </c>
      <c r="K13" s="29">
        <v>0</v>
      </c>
      <c r="L13" s="35">
        <v>0</v>
      </c>
      <c r="M13" s="28">
        <v>0</v>
      </c>
      <c r="N13" s="28">
        <v>0</v>
      </c>
      <c r="O13" s="28">
        <v>0</v>
      </c>
      <c r="P13" s="29">
        <v>0</v>
      </c>
      <c r="Q13" s="35">
        <v>0</v>
      </c>
      <c r="R13" s="28">
        <v>0</v>
      </c>
      <c r="S13" s="28">
        <v>0</v>
      </c>
      <c r="T13" s="28">
        <v>3</v>
      </c>
      <c r="U13" s="29">
        <v>2</v>
      </c>
      <c r="V13" s="35">
        <v>5</v>
      </c>
      <c r="W13" s="28">
        <v>1</v>
      </c>
      <c r="X13" s="28">
        <v>3</v>
      </c>
      <c r="Y13" s="28">
        <v>3</v>
      </c>
      <c r="Z13" s="29">
        <v>0</v>
      </c>
      <c r="AA13" s="35">
        <v>7</v>
      </c>
      <c r="AB13" s="28">
        <v>1</v>
      </c>
      <c r="AC13" s="28">
        <v>4</v>
      </c>
      <c r="AD13" s="28">
        <v>1</v>
      </c>
      <c r="AE13" s="29">
        <v>2</v>
      </c>
      <c r="AF13" s="35">
        <v>8</v>
      </c>
      <c r="AG13" s="28">
        <v>1</v>
      </c>
      <c r="AH13" s="28">
        <v>3</v>
      </c>
      <c r="AI13" s="28">
        <v>1</v>
      </c>
      <c r="AJ13" s="29">
        <v>1</v>
      </c>
      <c r="AK13" s="35">
        <v>6</v>
      </c>
      <c r="AL13" s="28">
        <v>1</v>
      </c>
      <c r="AM13" s="28">
        <v>3</v>
      </c>
      <c r="AN13" s="28">
        <v>0</v>
      </c>
      <c r="AO13" s="29">
        <v>3</v>
      </c>
      <c r="AP13" s="35">
        <v>7</v>
      </c>
      <c r="AQ13" s="28">
        <v>2</v>
      </c>
      <c r="AR13" s="28">
        <v>3</v>
      </c>
      <c r="AS13" s="28">
        <v>0</v>
      </c>
    </row>
    <row r="14" spans="2:45" outlineLevel="1" x14ac:dyDescent="0.3">
      <c r="B14" s="20" t="s">
        <v>157</v>
      </c>
      <c r="C14" s="28">
        <v>0</v>
      </c>
      <c r="D14" s="28">
        <v>0</v>
      </c>
      <c r="E14" s="28">
        <v>568</v>
      </c>
      <c r="F14" s="29">
        <v>0</v>
      </c>
      <c r="G14" s="35">
        <v>568</v>
      </c>
      <c r="H14" s="28">
        <v>0</v>
      </c>
      <c r="I14" s="28">
        <v>0</v>
      </c>
      <c r="J14" s="28">
        <v>0</v>
      </c>
      <c r="K14" s="29">
        <v>0</v>
      </c>
      <c r="L14" s="35">
        <v>0</v>
      </c>
      <c r="M14" s="28">
        <v>0</v>
      </c>
      <c r="N14" s="28">
        <v>0</v>
      </c>
      <c r="O14" s="28">
        <v>0</v>
      </c>
      <c r="P14" s="29">
        <v>0</v>
      </c>
      <c r="Q14" s="35">
        <v>0</v>
      </c>
      <c r="R14" s="28">
        <v>0</v>
      </c>
      <c r="S14" s="28">
        <v>0</v>
      </c>
      <c r="T14" s="28">
        <v>298</v>
      </c>
      <c r="U14" s="29">
        <v>272</v>
      </c>
      <c r="V14" s="35">
        <v>570</v>
      </c>
      <c r="W14" s="28">
        <v>130</v>
      </c>
      <c r="X14" s="28">
        <v>608</v>
      </c>
      <c r="Y14" s="28">
        <v>559</v>
      </c>
      <c r="Z14" s="29">
        <v>0</v>
      </c>
      <c r="AA14" s="35">
        <v>1297</v>
      </c>
      <c r="AB14" s="28">
        <v>136</v>
      </c>
      <c r="AC14" s="28">
        <v>874</v>
      </c>
      <c r="AD14" s="28">
        <v>202</v>
      </c>
      <c r="AE14" s="29">
        <v>440</v>
      </c>
      <c r="AF14" s="35">
        <v>1652</v>
      </c>
      <c r="AG14" s="28">
        <v>108</v>
      </c>
      <c r="AH14" s="28">
        <v>672</v>
      </c>
      <c r="AI14" s="28">
        <v>158</v>
      </c>
      <c r="AJ14" s="29">
        <v>172</v>
      </c>
      <c r="AK14" s="35">
        <v>1110</v>
      </c>
      <c r="AL14" s="28">
        <v>240</v>
      </c>
      <c r="AM14" s="28">
        <v>839</v>
      </c>
      <c r="AN14" s="28">
        <v>0</v>
      </c>
      <c r="AO14" s="29">
        <v>745</v>
      </c>
      <c r="AP14" s="35">
        <v>1824</v>
      </c>
      <c r="AQ14" s="28">
        <v>714</v>
      </c>
      <c r="AR14" s="28">
        <v>659</v>
      </c>
      <c r="AS14" s="28">
        <v>0</v>
      </c>
    </row>
    <row r="15" spans="2:45" x14ac:dyDescent="0.3">
      <c r="C15" s="22"/>
      <c r="D15" s="22"/>
      <c r="E15" s="22"/>
      <c r="G15" s="36"/>
      <c r="H15" s="22"/>
      <c r="I15" s="22"/>
      <c r="J15" s="22"/>
      <c r="L15" s="36"/>
      <c r="M15" s="22"/>
      <c r="N15" s="22"/>
      <c r="O15" s="22"/>
      <c r="Q15" s="36"/>
      <c r="R15" s="22"/>
      <c r="S15" s="22"/>
      <c r="T15" s="22"/>
      <c r="V15" s="36"/>
      <c r="W15" s="22"/>
      <c r="X15" s="22"/>
      <c r="Y15" s="22"/>
      <c r="AA15" s="36"/>
      <c r="AB15" s="22"/>
      <c r="AC15" s="22"/>
      <c r="AD15" s="22"/>
      <c r="AF15" s="36"/>
      <c r="AG15" s="22"/>
      <c r="AH15" s="22"/>
      <c r="AI15" s="22"/>
      <c r="AK15" s="36"/>
      <c r="AL15" s="22"/>
      <c r="AM15" s="22"/>
      <c r="AN15" s="22"/>
      <c r="AP15" s="36"/>
      <c r="AQ15" s="22"/>
      <c r="AR15" s="22"/>
      <c r="AS15" s="22"/>
    </row>
    <row r="16" spans="2:45" x14ac:dyDescent="0.3">
      <c r="B16" s="60" t="s">
        <v>158</v>
      </c>
      <c r="C16" s="62"/>
      <c r="D16" s="62"/>
      <c r="E16" s="62"/>
      <c r="F16" s="62"/>
      <c r="G16" s="63"/>
      <c r="H16" s="62"/>
      <c r="I16" s="62"/>
      <c r="J16" s="62"/>
      <c r="K16" s="62"/>
      <c r="L16" s="63"/>
      <c r="M16" s="62"/>
      <c r="N16" s="62"/>
      <c r="O16" s="62"/>
      <c r="P16" s="62"/>
      <c r="Q16" s="63"/>
      <c r="R16" s="62"/>
      <c r="S16" s="62"/>
      <c r="T16" s="62"/>
      <c r="U16" s="62"/>
      <c r="V16" s="63"/>
      <c r="W16" s="62"/>
      <c r="X16" s="62"/>
      <c r="Y16" s="62"/>
      <c r="Z16" s="62"/>
      <c r="AA16" s="63"/>
      <c r="AB16" s="62"/>
      <c r="AC16" s="62"/>
      <c r="AD16" s="62"/>
      <c r="AE16" s="62"/>
      <c r="AF16" s="63"/>
      <c r="AG16" s="62"/>
      <c r="AH16" s="62"/>
      <c r="AI16" s="62"/>
      <c r="AJ16" s="62"/>
      <c r="AK16" s="63"/>
      <c r="AL16" s="62"/>
      <c r="AM16" s="62"/>
      <c r="AN16" s="62"/>
      <c r="AO16" s="62"/>
      <c r="AP16" s="63"/>
      <c r="AQ16" s="62"/>
      <c r="AR16" s="62"/>
      <c r="AS16" s="62"/>
    </row>
    <row r="17" spans="2:45" outlineLevel="1" x14ac:dyDescent="0.3">
      <c r="B17" s="20" t="s">
        <v>152</v>
      </c>
      <c r="C17" s="28">
        <v>42017</v>
      </c>
      <c r="D17" s="28">
        <v>0</v>
      </c>
      <c r="E17" s="28">
        <v>104085</v>
      </c>
      <c r="F17" s="29">
        <v>44340</v>
      </c>
      <c r="G17" s="35">
        <v>190442</v>
      </c>
      <c r="H17" s="28">
        <v>59953</v>
      </c>
      <c r="I17" s="28">
        <v>24597</v>
      </c>
      <c r="J17" s="28">
        <v>10622</v>
      </c>
      <c r="K17" s="29">
        <v>282441</v>
      </c>
      <c r="L17" s="35">
        <v>377613</v>
      </c>
      <c r="M17" s="28">
        <v>75903</v>
      </c>
      <c r="N17" s="28">
        <v>222454</v>
      </c>
      <c r="O17" s="28">
        <v>0</v>
      </c>
      <c r="P17" s="29">
        <v>83666</v>
      </c>
      <c r="Q17" s="35">
        <v>382023</v>
      </c>
      <c r="R17" s="28">
        <v>0</v>
      </c>
      <c r="S17" s="28">
        <v>0</v>
      </c>
      <c r="T17" s="28">
        <v>125405</v>
      </c>
      <c r="U17" s="29">
        <v>321813</v>
      </c>
      <c r="V17" s="35">
        <v>447218</v>
      </c>
      <c r="W17" s="28">
        <v>57877.281000000003</v>
      </c>
      <c r="X17" s="28">
        <v>332912</v>
      </c>
      <c r="Y17" s="28">
        <v>187753.8388384273</v>
      </c>
      <c r="Z17" s="29">
        <v>256211.4053607255</v>
      </c>
      <c r="AA17" s="35">
        <v>834754.52519915276</v>
      </c>
      <c r="AB17" s="28">
        <v>281692.11743285705</v>
      </c>
      <c r="AC17" s="28">
        <v>0</v>
      </c>
      <c r="AD17" s="28">
        <v>361455.20583412884</v>
      </c>
      <c r="AE17" s="29">
        <v>210155.61475232724</v>
      </c>
      <c r="AF17" s="35">
        <v>853302.93801931303</v>
      </c>
      <c r="AG17" s="28">
        <v>155926.44500000001</v>
      </c>
      <c r="AH17" s="28">
        <v>313374.33987712086</v>
      </c>
      <c r="AI17" s="28">
        <v>297240.19243403309</v>
      </c>
      <c r="AJ17" s="29">
        <v>533021.09239023505</v>
      </c>
      <c r="AK17" s="35">
        <v>1299562.0697013889</v>
      </c>
      <c r="AL17" s="28">
        <v>245187.45089855016</v>
      </c>
      <c r="AM17" s="28">
        <v>295762.45958999998</v>
      </c>
      <c r="AN17" s="28">
        <v>1320774.8685705168</v>
      </c>
      <c r="AO17" s="29">
        <v>0</v>
      </c>
      <c r="AP17" s="35">
        <v>1861724.7790590669</v>
      </c>
      <c r="AQ17" s="28">
        <v>125496</v>
      </c>
      <c r="AR17" s="28">
        <v>2140281.345555637</v>
      </c>
      <c r="AS17" s="28">
        <v>1502703.122652268</v>
      </c>
    </row>
    <row r="18" spans="2:45" outlineLevel="1" x14ac:dyDescent="0.3">
      <c r="B18" s="20" t="s">
        <v>153</v>
      </c>
      <c r="C18" s="28">
        <v>27311</v>
      </c>
      <c r="D18" s="28">
        <v>0</v>
      </c>
      <c r="E18" s="28">
        <v>79798</v>
      </c>
      <c r="F18" s="29">
        <v>33832</v>
      </c>
      <c r="G18" s="35">
        <v>140941</v>
      </c>
      <c r="H18" s="28">
        <v>41967</v>
      </c>
      <c r="I18" s="28">
        <v>24597</v>
      </c>
      <c r="J18" s="28">
        <v>10622</v>
      </c>
      <c r="K18" s="29">
        <v>269241</v>
      </c>
      <c r="L18" s="35">
        <v>346427</v>
      </c>
      <c r="M18" s="28">
        <v>75903</v>
      </c>
      <c r="N18" s="28">
        <v>222454</v>
      </c>
      <c r="O18" s="28">
        <v>0</v>
      </c>
      <c r="P18" s="29">
        <v>55728</v>
      </c>
      <c r="Q18" s="35">
        <v>354085</v>
      </c>
      <c r="R18" s="28">
        <v>0</v>
      </c>
      <c r="S18" s="28">
        <v>0</v>
      </c>
      <c r="T18" s="28">
        <v>92161</v>
      </c>
      <c r="U18" s="29">
        <v>278991</v>
      </c>
      <c r="V18" s="35">
        <v>371152</v>
      </c>
      <c r="W18" s="28">
        <v>44854.892780000002</v>
      </c>
      <c r="X18" s="28">
        <v>264863</v>
      </c>
      <c r="Y18" s="28">
        <v>100955.122686634</v>
      </c>
      <c r="Z18" s="29">
        <v>181828.9247965907</v>
      </c>
      <c r="AA18" s="35">
        <v>592501.94026322477</v>
      </c>
      <c r="AB18" s="28">
        <v>206100.55725000004</v>
      </c>
      <c r="AC18" s="28">
        <v>0</v>
      </c>
      <c r="AD18" s="28">
        <v>275261.51799999963</v>
      </c>
      <c r="AE18" s="29">
        <v>162182.52750000075</v>
      </c>
      <c r="AF18" s="35">
        <v>643544.60275000043</v>
      </c>
      <c r="AG18" s="28">
        <v>155926.44500000001</v>
      </c>
      <c r="AH18" s="28">
        <v>263932.47773112491</v>
      </c>
      <c r="AI18" s="28">
        <v>256905.84774653221</v>
      </c>
      <c r="AJ18" s="29">
        <v>415732.10949428962</v>
      </c>
      <c r="AK18" s="35">
        <v>1092496.8799719466</v>
      </c>
      <c r="AL18" s="28">
        <v>205827.06329915443</v>
      </c>
      <c r="AM18" s="28">
        <v>295762.45958999998</v>
      </c>
      <c r="AN18" s="28">
        <v>1098640.156580623</v>
      </c>
      <c r="AO18" s="29">
        <v>0</v>
      </c>
      <c r="AP18" s="35">
        <v>1600229.6794697773</v>
      </c>
      <c r="AQ18" s="28">
        <v>108763.2</v>
      </c>
      <c r="AR18" s="28">
        <v>1531736.4539042711</v>
      </c>
      <c r="AS18" s="28">
        <v>1339710.8248180514</v>
      </c>
    </row>
    <row r="19" spans="2:45" outlineLevel="1" x14ac:dyDescent="0.3">
      <c r="B19" s="20" t="s">
        <v>155</v>
      </c>
      <c r="C19" s="28">
        <v>5859</v>
      </c>
      <c r="D19" s="28">
        <v>0</v>
      </c>
      <c r="E19" s="28">
        <v>32265</v>
      </c>
      <c r="F19" s="29">
        <v>5853</v>
      </c>
      <c r="G19" s="35">
        <v>43977</v>
      </c>
      <c r="H19" s="28">
        <v>8290</v>
      </c>
      <c r="I19" s="28">
        <v>6194</v>
      </c>
      <c r="J19" s="28">
        <v>1921</v>
      </c>
      <c r="K19" s="29">
        <v>39085</v>
      </c>
      <c r="L19" s="35">
        <v>55490</v>
      </c>
      <c r="M19" s="28">
        <v>9561</v>
      </c>
      <c r="N19" s="28">
        <v>29886</v>
      </c>
      <c r="O19" s="28">
        <v>0</v>
      </c>
      <c r="P19" s="29">
        <v>10633</v>
      </c>
      <c r="Q19" s="35">
        <v>50080</v>
      </c>
      <c r="R19" s="28">
        <v>0</v>
      </c>
      <c r="S19" s="28">
        <v>0</v>
      </c>
      <c r="T19" s="28">
        <v>12716</v>
      </c>
      <c r="U19" s="29">
        <v>44567.499999999985</v>
      </c>
      <c r="V19" s="35">
        <v>57283.499999999985</v>
      </c>
      <c r="W19" s="28">
        <v>6731</v>
      </c>
      <c r="X19" s="28">
        <v>44107</v>
      </c>
      <c r="Y19" s="28">
        <v>15172.390000000001</v>
      </c>
      <c r="Z19" s="29">
        <v>26603.22</v>
      </c>
      <c r="AA19" s="35">
        <v>92613.61</v>
      </c>
      <c r="AB19" s="28">
        <v>28654.820000000011</v>
      </c>
      <c r="AC19" s="28">
        <v>0</v>
      </c>
      <c r="AD19" s="28">
        <v>32778.629999999852</v>
      </c>
      <c r="AE19" s="29">
        <v>20874.64</v>
      </c>
      <c r="AF19" s="35">
        <v>82308.089999999866</v>
      </c>
      <c r="AG19" s="28">
        <v>16413.310000000001</v>
      </c>
      <c r="AH19" s="28">
        <v>27931.120000000003</v>
      </c>
      <c r="AI19" s="28">
        <v>29923.660000000003</v>
      </c>
      <c r="AJ19" s="29">
        <v>51711.459999999992</v>
      </c>
      <c r="AK19" s="35">
        <v>125979.55</v>
      </c>
      <c r="AL19" s="28">
        <v>23543.661</v>
      </c>
      <c r="AM19" s="28">
        <v>18457</v>
      </c>
      <c r="AN19" s="28">
        <v>100844.58000000002</v>
      </c>
      <c r="AO19" s="29">
        <v>0</v>
      </c>
      <c r="AP19" s="35">
        <v>142845.24100000001</v>
      </c>
      <c r="AQ19" s="28">
        <v>15766.22</v>
      </c>
      <c r="AR19" s="28">
        <v>151286.20000000001</v>
      </c>
      <c r="AS19" s="28">
        <v>90902.387800000011</v>
      </c>
    </row>
    <row r="20" spans="2:45" outlineLevel="1" x14ac:dyDescent="0.3">
      <c r="B20" s="20" t="s">
        <v>156</v>
      </c>
      <c r="C20" s="28">
        <v>1</v>
      </c>
      <c r="D20" s="28">
        <v>0</v>
      </c>
      <c r="E20" s="28">
        <v>1</v>
      </c>
      <c r="F20" s="29">
        <v>1</v>
      </c>
      <c r="G20" s="35">
        <v>3</v>
      </c>
      <c r="H20" s="28">
        <v>1</v>
      </c>
      <c r="I20" s="28">
        <v>0</v>
      </c>
      <c r="J20" s="28">
        <v>0</v>
      </c>
      <c r="K20" s="29">
        <v>2</v>
      </c>
      <c r="L20" s="35">
        <v>3</v>
      </c>
      <c r="M20" s="28">
        <v>1</v>
      </c>
      <c r="N20" s="28">
        <v>2</v>
      </c>
      <c r="O20" s="28">
        <v>0</v>
      </c>
      <c r="P20" s="29">
        <v>1</v>
      </c>
      <c r="Q20" s="35">
        <v>4</v>
      </c>
      <c r="R20" s="28">
        <v>0</v>
      </c>
      <c r="S20" s="28">
        <v>0</v>
      </c>
      <c r="T20" s="28">
        <v>1</v>
      </c>
      <c r="U20" s="29">
        <v>4</v>
      </c>
      <c r="V20" s="35">
        <v>5</v>
      </c>
      <c r="W20" s="28">
        <v>1</v>
      </c>
      <c r="X20" s="28">
        <v>4</v>
      </c>
      <c r="Y20" s="28">
        <v>2</v>
      </c>
      <c r="Z20" s="29">
        <v>3</v>
      </c>
      <c r="AA20" s="35">
        <v>10</v>
      </c>
      <c r="AB20" s="28">
        <v>2</v>
      </c>
      <c r="AC20" s="28">
        <v>0</v>
      </c>
      <c r="AD20" s="28">
        <v>1</v>
      </c>
      <c r="AE20" s="29">
        <v>1</v>
      </c>
      <c r="AF20" s="35">
        <v>4</v>
      </c>
      <c r="AG20" s="28">
        <v>1</v>
      </c>
      <c r="AH20" s="28">
        <v>2</v>
      </c>
      <c r="AI20" s="28">
        <v>2</v>
      </c>
      <c r="AJ20" s="29">
        <v>4</v>
      </c>
      <c r="AK20" s="35">
        <v>9</v>
      </c>
      <c r="AL20" s="28">
        <v>2</v>
      </c>
      <c r="AM20" s="28">
        <v>1</v>
      </c>
      <c r="AN20" s="28">
        <v>4</v>
      </c>
      <c r="AO20" s="29">
        <v>0</v>
      </c>
      <c r="AP20" s="35">
        <v>7</v>
      </c>
      <c r="AQ20" s="28">
        <v>1</v>
      </c>
      <c r="AR20" s="28">
        <v>3</v>
      </c>
      <c r="AS20" s="28">
        <v>5</v>
      </c>
    </row>
    <row r="21" spans="2:45" outlineLevel="1" x14ac:dyDescent="0.3">
      <c r="B21" s="20" t="s">
        <v>157</v>
      </c>
      <c r="C21" s="28">
        <v>20</v>
      </c>
      <c r="D21" s="28">
        <v>0</v>
      </c>
      <c r="E21" s="28">
        <v>120</v>
      </c>
      <c r="F21" s="29">
        <v>150</v>
      </c>
      <c r="G21" s="35">
        <v>290</v>
      </c>
      <c r="H21" s="28">
        <v>50</v>
      </c>
      <c r="I21" s="28">
        <v>25</v>
      </c>
      <c r="J21" s="28">
        <v>45</v>
      </c>
      <c r="K21" s="29">
        <v>193</v>
      </c>
      <c r="L21" s="35">
        <v>313</v>
      </c>
      <c r="M21" s="28">
        <v>224</v>
      </c>
      <c r="N21" s="28">
        <v>304</v>
      </c>
      <c r="O21" s="28">
        <v>0</v>
      </c>
      <c r="P21" s="29">
        <v>69</v>
      </c>
      <c r="Q21" s="35">
        <v>597</v>
      </c>
      <c r="R21" s="28">
        <v>0</v>
      </c>
      <c r="S21" s="28">
        <v>0</v>
      </c>
      <c r="T21" s="28">
        <v>93</v>
      </c>
      <c r="U21" s="29">
        <v>605</v>
      </c>
      <c r="V21" s="35">
        <v>698</v>
      </c>
      <c r="W21" s="28">
        <v>201</v>
      </c>
      <c r="X21" s="28">
        <v>679</v>
      </c>
      <c r="Y21" s="28">
        <v>197</v>
      </c>
      <c r="Z21" s="29">
        <v>378</v>
      </c>
      <c r="AA21" s="35">
        <v>1455</v>
      </c>
      <c r="AB21" s="28">
        <v>723</v>
      </c>
      <c r="AC21" s="28">
        <v>0</v>
      </c>
      <c r="AD21" s="28">
        <v>425</v>
      </c>
      <c r="AE21" s="29">
        <v>536</v>
      </c>
      <c r="AF21" s="35">
        <v>1684</v>
      </c>
      <c r="AG21" s="28">
        <v>297</v>
      </c>
      <c r="AH21" s="28">
        <v>692</v>
      </c>
      <c r="AI21" s="28">
        <v>432</v>
      </c>
      <c r="AJ21" s="29">
        <v>1026.6456978245658</v>
      </c>
      <c r="AK21" s="35">
        <v>2447.645697824566</v>
      </c>
      <c r="AL21" s="28">
        <v>411</v>
      </c>
      <c r="AM21" s="28">
        <v>32</v>
      </c>
      <c r="AN21" s="28">
        <v>1267</v>
      </c>
      <c r="AO21" s="29">
        <v>0</v>
      </c>
      <c r="AP21" s="35">
        <v>1710</v>
      </c>
      <c r="AQ21" s="28">
        <v>60</v>
      </c>
      <c r="AR21" s="28">
        <v>478</v>
      </c>
      <c r="AS21" s="28">
        <v>1394</v>
      </c>
    </row>
    <row r="22" spans="2:45" x14ac:dyDescent="0.3">
      <c r="C22" s="22"/>
      <c r="D22" s="22"/>
      <c r="E22" s="22"/>
      <c r="F22" s="22"/>
      <c r="G22" s="36"/>
      <c r="H22" s="22"/>
      <c r="I22" s="22"/>
      <c r="J22" s="22"/>
      <c r="K22" s="22"/>
      <c r="L22" s="36"/>
      <c r="M22" s="22"/>
      <c r="N22" s="22"/>
      <c r="O22" s="22"/>
      <c r="P22" s="22"/>
      <c r="Q22" s="36"/>
      <c r="R22" s="22"/>
      <c r="S22" s="22"/>
      <c r="T22" s="22"/>
      <c r="U22" s="22"/>
      <c r="V22" s="36"/>
      <c r="W22" s="22"/>
      <c r="X22" s="22"/>
      <c r="Y22" s="22"/>
      <c r="Z22" s="22"/>
      <c r="AA22" s="36"/>
      <c r="AB22" s="22"/>
      <c r="AC22" s="22"/>
      <c r="AD22" s="22"/>
      <c r="AE22" s="22"/>
      <c r="AF22" s="36"/>
      <c r="AG22" s="22"/>
      <c r="AH22" s="22"/>
      <c r="AI22" s="22"/>
      <c r="AJ22" s="22"/>
      <c r="AK22" s="36"/>
      <c r="AL22" s="22"/>
      <c r="AM22" s="22"/>
      <c r="AN22" s="22"/>
      <c r="AO22" s="22"/>
      <c r="AP22" s="36"/>
      <c r="AQ22" s="22"/>
      <c r="AR22" s="22"/>
      <c r="AS22" s="22"/>
    </row>
    <row r="23" spans="2:45" x14ac:dyDescent="0.3">
      <c r="B23" s="60" t="s">
        <v>159</v>
      </c>
      <c r="C23" s="62">
        <v>42017</v>
      </c>
      <c r="D23" s="62">
        <v>0</v>
      </c>
      <c r="E23" s="62">
        <v>183638</v>
      </c>
      <c r="F23" s="62">
        <v>44340</v>
      </c>
      <c r="G23" s="63">
        <v>269995</v>
      </c>
      <c r="H23" s="62">
        <v>59953</v>
      </c>
      <c r="I23" s="62">
        <v>24597</v>
      </c>
      <c r="J23" s="62">
        <v>10622</v>
      </c>
      <c r="K23" s="62">
        <v>282441</v>
      </c>
      <c r="L23" s="63">
        <v>377613</v>
      </c>
      <c r="M23" s="62">
        <v>75903</v>
      </c>
      <c r="N23" s="62">
        <v>222454</v>
      </c>
      <c r="O23" s="62">
        <v>0</v>
      </c>
      <c r="P23" s="62">
        <v>83666</v>
      </c>
      <c r="Q23" s="63">
        <v>382023</v>
      </c>
      <c r="R23" s="62">
        <v>0</v>
      </c>
      <c r="S23" s="62">
        <v>0</v>
      </c>
      <c r="T23" s="62">
        <v>274875</v>
      </c>
      <c r="U23" s="62">
        <v>516296</v>
      </c>
      <c r="V23" s="63">
        <v>791171</v>
      </c>
      <c r="W23" s="62">
        <v>108717.55100000001</v>
      </c>
      <c r="X23" s="62">
        <v>578779</v>
      </c>
      <c r="Y23" s="62">
        <v>422967.64323842729</v>
      </c>
      <c r="Z23" s="62">
        <v>256211.4053607255</v>
      </c>
      <c r="AA23" s="63">
        <v>1366675.5995991528</v>
      </c>
      <c r="AB23" s="62">
        <v>429135.99743285705</v>
      </c>
      <c r="AC23" s="62">
        <v>633728.98713230668</v>
      </c>
      <c r="AD23" s="62">
        <v>476460.13083412882</v>
      </c>
      <c r="AE23" s="62">
        <v>684486.81475232728</v>
      </c>
      <c r="AF23" s="63">
        <v>2223811.9301516195</v>
      </c>
      <c r="AG23" s="62">
        <v>265393.1618</v>
      </c>
      <c r="AH23" s="62">
        <v>687881.7213271209</v>
      </c>
      <c r="AI23" s="62">
        <v>366819.94414788904</v>
      </c>
      <c r="AJ23" s="62">
        <v>605938.08439023502</v>
      </c>
      <c r="AK23" s="63">
        <v>1926032.911665245</v>
      </c>
      <c r="AL23" s="62">
        <v>416734.51114468579</v>
      </c>
      <c r="AM23" s="62">
        <v>681280.33259000001</v>
      </c>
      <c r="AN23" s="62">
        <v>1320774.8685705166</v>
      </c>
      <c r="AO23" s="62">
        <v>478177.79156202963</v>
      </c>
      <c r="AP23" s="63">
        <v>2896967.5038672322</v>
      </c>
      <c r="AQ23" s="62">
        <v>466013.4608</v>
      </c>
      <c r="AR23" s="62">
        <f>SUM(AR24:AR30)</f>
        <v>2478729.207674325</v>
      </c>
      <c r="AS23" s="62">
        <f t="shared" ref="AS23" si="0">SUM(AS24:AS30)</f>
        <v>1502703.1226522678</v>
      </c>
    </row>
    <row r="24" spans="2:45" outlineLevel="1" x14ac:dyDescent="0.3">
      <c r="B24" s="20" t="s">
        <v>93</v>
      </c>
      <c r="C24" s="28">
        <v>0</v>
      </c>
      <c r="D24" s="28">
        <v>0</v>
      </c>
      <c r="E24" s="28">
        <v>0</v>
      </c>
      <c r="F24" s="29">
        <v>0</v>
      </c>
      <c r="G24" s="35">
        <v>0</v>
      </c>
      <c r="H24" s="28">
        <v>0</v>
      </c>
      <c r="I24" s="28">
        <v>0</v>
      </c>
      <c r="J24" s="28">
        <v>0</v>
      </c>
      <c r="K24" s="29">
        <v>0</v>
      </c>
      <c r="L24" s="35">
        <v>0</v>
      </c>
      <c r="M24" s="28">
        <v>0</v>
      </c>
      <c r="N24" s="28">
        <v>0</v>
      </c>
      <c r="O24" s="28">
        <v>0</v>
      </c>
      <c r="P24" s="29">
        <v>0</v>
      </c>
      <c r="Q24" s="35">
        <v>0</v>
      </c>
      <c r="R24" s="28">
        <v>0</v>
      </c>
      <c r="S24" s="28">
        <v>0</v>
      </c>
      <c r="T24" s="28">
        <v>0</v>
      </c>
      <c r="U24" s="29">
        <v>0</v>
      </c>
      <c r="V24" s="35">
        <v>0</v>
      </c>
      <c r="W24" s="28">
        <v>0</v>
      </c>
      <c r="X24" s="28">
        <v>0</v>
      </c>
      <c r="Y24" s="28">
        <v>0</v>
      </c>
      <c r="Z24" s="29"/>
      <c r="AA24" s="35">
        <v>0</v>
      </c>
      <c r="AB24" s="28">
        <v>0</v>
      </c>
      <c r="AC24" s="28">
        <v>270969.99877230666</v>
      </c>
      <c r="AD24" s="28">
        <v>0</v>
      </c>
      <c r="AE24" s="29">
        <v>0</v>
      </c>
      <c r="AF24" s="35">
        <v>270969.99877230666</v>
      </c>
      <c r="AG24" s="28">
        <v>0</v>
      </c>
      <c r="AH24" s="28">
        <v>78240.063999999998</v>
      </c>
      <c r="AI24" s="28">
        <v>152049.51525000011</v>
      </c>
      <c r="AJ24" s="29">
        <v>0</v>
      </c>
      <c r="AK24" s="35">
        <v>230289.57925000013</v>
      </c>
      <c r="AL24" s="28">
        <v>171547.06024613563</v>
      </c>
      <c r="AM24" s="28">
        <v>0</v>
      </c>
      <c r="AN24" s="28">
        <v>0</v>
      </c>
      <c r="AO24" s="29">
        <v>0</v>
      </c>
      <c r="AP24" s="35">
        <v>171547.06024613563</v>
      </c>
      <c r="AQ24" s="28">
        <v>124802.8208</v>
      </c>
      <c r="AR24" s="28">
        <v>0</v>
      </c>
      <c r="AS24" s="28">
        <v>0</v>
      </c>
    </row>
    <row r="25" spans="2:45" outlineLevel="1" x14ac:dyDescent="0.3">
      <c r="B25" s="20" t="s">
        <v>94</v>
      </c>
      <c r="C25" s="28">
        <v>0</v>
      </c>
      <c r="D25" s="28">
        <v>0</v>
      </c>
      <c r="E25" s="28">
        <v>0</v>
      </c>
      <c r="F25" s="29">
        <v>0</v>
      </c>
      <c r="G25" s="35">
        <v>0</v>
      </c>
      <c r="H25" s="28">
        <v>0</v>
      </c>
      <c r="I25" s="28">
        <v>0</v>
      </c>
      <c r="J25" s="28">
        <v>0</v>
      </c>
      <c r="K25" s="29">
        <v>0</v>
      </c>
      <c r="L25" s="35">
        <v>0</v>
      </c>
      <c r="M25" s="28">
        <v>0</v>
      </c>
      <c r="N25" s="28">
        <v>222454</v>
      </c>
      <c r="O25" s="28">
        <v>0</v>
      </c>
      <c r="P25" s="29">
        <v>0</v>
      </c>
      <c r="Q25" s="35">
        <v>222454</v>
      </c>
      <c r="R25" s="28">
        <v>0</v>
      </c>
      <c r="S25" s="28">
        <v>0</v>
      </c>
      <c r="T25" s="28">
        <v>0</v>
      </c>
      <c r="U25" s="29">
        <v>234112</v>
      </c>
      <c r="V25" s="35">
        <v>234112</v>
      </c>
      <c r="W25" s="28">
        <v>0</v>
      </c>
      <c r="X25" s="28">
        <v>161715</v>
      </c>
      <c r="Y25" s="28">
        <v>0</v>
      </c>
      <c r="Z25" s="29"/>
      <c r="AA25" s="35">
        <v>161715</v>
      </c>
      <c r="AB25" s="28">
        <v>147443.88</v>
      </c>
      <c r="AC25" s="28">
        <v>127313.159</v>
      </c>
      <c r="AD25" s="28">
        <v>115004.925</v>
      </c>
      <c r="AE25" s="29">
        <v>0</v>
      </c>
      <c r="AF25" s="35">
        <v>389761.96399999998</v>
      </c>
      <c r="AG25" s="28">
        <v>0</v>
      </c>
      <c r="AH25" s="28">
        <v>0</v>
      </c>
      <c r="AI25" s="28">
        <v>145190.67718403297</v>
      </c>
      <c r="AJ25" s="29">
        <v>0</v>
      </c>
      <c r="AK25" s="35">
        <v>145190.67718403297</v>
      </c>
      <c r="AL25" s="28">
        <v>145985.70000000001</v>
      </c>
      <c r="AM25" s="28">
        <v>295762.45958999998</v>
      </c>
      <c r="AN25" s="28">
        <v>428571.89055062359</v>
      </c>
      <c r="AO25" s="29">
        <v>200229.30585252968</v>
      </c>
      <c r="AP25" s="35">
        <v>1070549.3559931533</v>
      </c>
      <c r="AQ25" s="28">
        <v>125496</v>
      </c>
      <c r="AR25" s="28">
        <v>141088.61849999998</v>
      </c>
      <c r="AS25" s="28">
        <v>126364.90552226777</v>
      </c>
    </row>
    <row r="26" spans="2:45" outlineLevel="1" x14ac:dyDescent="0.3">
      <c r="B26" s="20" t="s">
        <v>95</v>
      </c>
      <c r="C26" s="28">
        <v>0</v>
      </c>
      <c r="D26" s="28">
        <v>0</v>
      </c>
      <c r="E26" s="28">
        <v>0</v>
      </c>
      <c r="F26" s="29">
        <v>0</v>
      </c>
      <c r="G26" s="35">
        <v>0</v>
      </c>
      <c r="H26" s="28">
        <v>0</v>
      </c>
      <c r="I26" s="28">
        <v>0</v>
      </c>
      <c r="J26" s="28">
        <v>0</v>
      </c>
      <c r="K26" s="29">
        <v>0</v>
      </c>
      <c r="L26" s="35">
        <v>0</v>
      </c>
      <c r="M26" s="28">
        <v>0</v>
      </c>
      <c r="N26" s="28">
        <v>0</v>
      </c>
      <c r="O26" s="28">
        <v>0</v>
      </c>
      <c r="P26" s="29">
        <v>0</v>
      </c>
      <c r="Q26" s="35">
        <v>0</v>
      </c>
      <c r="R26" s="28">
        <v>0</v>
      </c>
      <c r="S26" s="28">
        <v>0</v>
      </c>
      <c r="T26" s="28">
        <v>120854</v>
      </c>
      <c r="U26" s="29">
        <v>114105</v>
      </c>
      <c r="V26" s="35">
        <v>234959</v>
      </c>
      <c r="W26" s="28">
        <v>0</v>
      </c>
      <c r="X26" s="28">
        <v>120041</v>
      </c>
      <c r="Y26" s="28">
        <v>123175.8</v>
      </c>
      <c r="Z26" s="29"/>
      <c r="AA26" s="35">
        <v>243216.8</v>
      </c>
      <c r="AB26" s="28">
        <v>0</v>
      </c>
      <c r="AC26" s="28">
        <v>135562.71</v>
      </c>
      <c r="AD26" s="28">
        <v>0</v>
      </c>
      <c r="AE26" s="29">
        <v>474331.20000000007</v>
      </c>
      <c r="AF26" s="35">
        <v>609893.91</v>
      </c>
      <c r="AG26" s="28">
        <v>155926.44500000001</v>
      </c>
      <c r="AH26" s="28">
        <v>356114.63587712083</v>
      </c>
      <c r="AI26" s="28">
        <v>0</v>
      </c>
      <c r="AJ26" s="29">
        <v>236532.92</v>
      </c>
      <c r="AK26" s="35">
        <v>748574.00087712088</v>
      </c>
      <c r="AL26" s="28">
        <v>99201.750898550134</v>
      </c>
      <c r="AM26" s="28">
        <v>135664.75</v>
      </c>
      <c r="AN26" s="28">
        <v>241680.56250000093</v>
      </c>
      <c r="AO26" s="29">
        <v>147452.08570949998</v>
      </c>
      <c r="AP26" s="35">
        <v>623999.14910805109</v>
      </c>
      <c r="AQ26" s="28">
        <v>215714.64</v>
      </c>
      <c r="AR26" s="28">
        <v>648825.8934103559</v>
      </c>
      <c r="AS26" s="28">
        <v>518693.28</v>
      </c>
    </row>
    <row r="27" spans="2:45" outlineLevel="1" x14ac:dyDescent="0.3">
      <c r="B27" s="20" t="s">
        <v>302</v>
      </c>
      <c r="C27" s="28"/>
      <c r="D27" s="28"/>
      <c r="E27" s="28"/>
      <c r="F27" s="29"/>
      <c r="G27" s="35"/>
      <c r="H27" s="28"/>
      <c r="I27" s="28"/>
      <c r="J27" s="28"/>
      <c r="K27" s="29"/>
      <c r="L27" s="35"/>
      <c r="M27" s="28"/>
      <c r="N27" s="28"/>
      <c r="O27" s="28"/>
      <c r="P27" s="29"/>
      <c r="Q27" s="35"/>
      <c r="R27" s="28"/>
      <c r="S27" s="28"/>
      <c r="T27" s="28"/>
      <c r="U27" s="29"/>
      <c r="V27" s="35"/>
      <c r="W27" s="28"/>
      <c r="X27" s="28"/>
      <c r="Y27" s="28"/>
      <c r="Z27" s="29"/>
      <c r="AA27" s="35"/>
      <c r="AB27" s="28"/>
      <c r="AC27" s="28"/>
      <c r="AD27" s="28"/>
      <c r="AE27" s="29"/>
      <c r="AF27" s="35"/>
      <c r="AG27" s="28">
        <v>0</v>
      </c>
      <c r="AH27" s="28">
        <v>171528.01345</v>
      </c>
      <c r="AI27" s="28">
        <v>0</v>
      </c>
      <c r="AJ27" s="29">
        <v>81926.587</v>
      </c>
      <c r="AK27" s="35">
        <v>253454.60045</v>
      </c>
      <c r="AL27" s="28">
        <v>0</v>
      </c>
      <c r="AM27" s="28">
        <v>0</v>
      </c>
      <c r="AN27" s="28">
        <v>0</v>
      </c>
      <c r="AO27" s="29">
        <v>0</v>
      </c>
      <c r="AP27" s="35">
        <v>0</v>
      </c>
      <c r="AQ27" s="28">
        <v>0</v>
      </c>
      <c r="AR27" s="28">
        <v>90572.321618688176</v>
      </c>
      <c r="AS27" s="28">
        <v>0</v>
      </c>
    </row>
    <row r="28" spans="2:45" outlineLevel="1" x14ac:dyDescent="0.3">
      <c r="B28" s="20" t="s">
        <v>96</v>
      </c>
      <c r="C28" s="28">
        <v>42017</v>
      </c>
      <c r="D28" s="28">
        <v>0</v>
      </c>
      <c r="E28" s="28">
        <v>183638</v>
      </c>
      <c r="F28" s="29">
        <v>44340</v>
      </c>
      <c r="G28" s="35">
        <v>269995</v>
      </c>
      <c r="H28" s="28">
        <v>59953</v>
      </c>
      <c r="I28" s="28">
        <v>24597</v>
      </c>
      <c r="J28" s="28">
        <v>10622</v>
      </c>
      <c r="K28" s="29">
        <v>282441</v>
      </c>
      <c r="L28" s="35">
        <v>377613</v>
      </c>
      <c r="M28" s="28">
        <v>75903</v>
      </c>
      <c r="N28" s="28">
        <v>0</v>
      </c>
      <c r="O28" s="28">
        <v>0</v>
      </c>
      <c r="P28" s="29">
        <v>83666</v>
      </c>
      <c r="Q28" s="35">
        <v>159569</v>
      </c>
      <c r="R28" s="28">
        <v>0</v>
      </c>
      <c r="S28" s="28">
        <v>0</v>
      </c>
      <c r="T28" s="28">
        <v>154021</v>
      </c>
      <c r="U28" s="29">
        <v>168079</v>
      </c>
      <c r="V28" s="35">
        <v>322100</v>
      </c>
      <c r="W28" s="28">
        <v>57877.281000000003</v>
      </c>
      <c r="X28" s="28">
        <v>297023</v>
      </c>
      <c r="Y28" s="28">
        <v>257587.0932384273</v>
      </c>
      <c r="Z28" s="29">
        <v>256211.4053607255</v>
      </c>
      <c r="AA28" s="35">
        <v>868698.77959915274</v>
      </c>
      <c r="AB28" s="28">
        <v>281692.11743285705</v>
      </c>
      <c r="AC28" s="28">
        <v>0</v>
      </c>
      <c r="AD28" s="28">
        <v>361455.20583412884</v>
      </c>
      <c r="AE28" s="29">
        <v>210155.61475232724</v>
      </c>
      <c r="AF28" s="35">
        <v>853302.93801931303</v>
      </c>
      <c r="AG28" s="28">
        <v>0</v>
      </c>
      <c r="AH28" s="28">
        <v>81999.008000000016</v>
      </c>
      <c r="AI28" s="28">
        <v>0</v>
      </c>
      <c r="AJ28" s="29">
        <v>287478.57739023503</v>
      </c>
      <c r="AK28" s="35">
        <v>369477.58539023506</v>
      </c>
      <c r="AL28" s="28">
        <v>0</v>
      </c>
      <c r="AM28" s="28">
        <v>145514.913</v>
      </c>
      <c r="AN28" s="28">
        <v>538550.13440390129</v>
      </c>
      <c r="AO28" s="29">
        <v>0</v>
      </c>
      <c r="AP28" s="35">
        <v>684065.04740390135</v>
      </c>
      <c r="AQ28" s="28">
        <v>0</v>
      </c>
      <c r="AR28" s="28">
        <v>1491455.452145281</v>
      </c>
      <c r="AS28" s="28">
        <v>765981.41200000001</v>
      </c>
    </row>
    <row r="29" spans="2:45" outlineLevel="1" x14ac:dyDescent="0.3">
      <c r="B29" s="20" t="s">
        <v>97</v>
      </c>
      <c r="C29" s="28">
        <v>0</v>
      </c>
      <c r="D29" s="28">
        <v>0</v>
      </c>
      <c r="E29" s="28">
        <v>0</v>
      </c>
      <c r="F29" s="29">
        <v>0</v>
      </c>
      <c r="G29" s="35">
        <v>0</v>
      </c>
      <c r="H29" s="28">
        <v>0</v>
      </c>
      <c r="I29" s="28">
        <v>0</v>
      </c>
      <c r="J29" s="28">
        <v>0</v>
      </c>
      <c r="K29" s="29">
        <v>0</v>
      </c>
      <c r="L29" s="35">
        <v>0</v>
      </c>
      <c r="M29" s="28">
        <v>0</v>
      </c>
      <c r="N29" s="28">
        <v>0</v>
      </c>
      <c r="O29" s="28">
        <v>0</v>
      </c>
      <c r="P29" s="29">
        <v>0</v>
      </c>
      <c r="Q29" s="35">
        <v>0</v>
      </c>
      <c r="R29" s="28">
        <v>0</v>
      </c>
      <c r="S29" s="28">
        <v>0</v>
      </c>
      <c r="T29" s="28">
        <v>0</v>
      </c>
      <c r="U29" s="29">
        <v>0</v>
      </c>
      <c r="V29" s="35">
        <v>0</v>
      </c>
      <c r="W29" s="28">
        <v>50840.27</v>
      </c>
      <c r="X29" s="28">
        <v>0</v>
      </c>
      <c r="Y29" s="28">
        <v>42204.75</v>
      </c>
      <c r="Z29" s="29"/>
      <c r="AA29" s="35">
        <v>93045.01999999999</v>
      </c>
      <c r="AB29" s="28">
        <v>0</v>
      </c>
      <c r="AC29" s="28">
        <v>99883.119360000012</v>
      </c>
      <c r="AD29" s="28">
        <v>0</v>
      </c>
      <c r="AE29" s="29">
        <v>0</v>
      </c>
      <c r="AF29" s="35">
        <v>99883.119360000012</v>
      </c>
      <c r="AG29" s="28">
        <v>0</v>
      </c>
      <c r="AH29" s="28">
        <v>0</v>
      </c>
      <c r="AI29" s="28">
        <v>69579.751713855934</v>
      </c>
      <c r="AJ29" s="29">
        <v>0</v>
      </c>
      <c r="AK29" s="35">
        <v>69579.751713855934</v>
      </c>
      <c r="AL29" s="28">
        <v>0</v>
      </c>
      <c r="AM29" s="28">
        <v>0</v>
      </c>
      <c r="AN29" s="28">
        <v>111972.28111599092</v>
      </c>
      <c r="AO29" s="29">
        <v>130496.39999999997</v>
      </c>
      <c r="AP29" s="35">
        <v>242468.68111599088</v>
      </c>
      <c r="AQ29" s="28">
        <v>0</v>
      </c>
      <c r="AR29" s="28">
        <v>0</v>
      </c>
      <c r="AS29" s="28">
        <v>91663.525129999995</v>
      </c>
    </row>
    <row r="30" spans="2:45" outlineLevel="1" x14ac:dyDescent="0.3">
      <c r="B30" s="20" t="s">
        <v>305</v>
      </c>
      <c r="C30" s="28"/>
      <c r="D30" s="28"/>
      <c r="E30" s="28"/>
      <c r="F30" s="29"/>
      <c r="G30" s="35"/>
      <c r="H30" s="28"/>
      <c r="I30" s="28"/>
      <c r="J30" s="28"/>
      <c r="K30" s="29"/>
      <c r="L30" s="35"/>
      <c r="M30" s="28"/>
      <c r="N30" s="28"/>
      <c r="O30" s="28"/>
      <c r="P30" s="29"/>
      <c r="Q30" s="35"/>
      <c r="R30" s="28"/>
      <c r="S30" s="28"/>
      <c r="T30" s="28"/>
      <c r="U30" s="29"/>
      <c r="V30" s="35"/>
      <c r="W30" s="28"/>
      <c r="X30" s="28"/>
      <c r="Y30" s="28"/>
      <c r="Z30" s="29"/>
      <c r="AA30" s="35"/>
      <c r="AB30" s="28"/>
      <c r="AC30" s="28"/>
      <c r="AD30" s="28"/>
      <c r="AE30" s="29"/>
      <c r="AF30" s="35"/>
      <c r="AG30" s="28">
        <v>109466.71679999999</v>
      </c>
      <c r="AH30" s="28">
        <v>0</v>
      </c>
      <c r="AI30" s="28">
        <v>0</v>
      </c>
      <c r="AJ30" s="29">
        <v>0</v>
      </c>
      <c r="AK30" s="35">
        <v>109466.71679999999</v>
      </c>
      <c r="AL30" s="28">
        <v>0</v>
      </c>
      <c r="AM30" s="28">
        <v>104338.21</v>
      </c>
      <c r="AN30" s="28">
        <v>0</v>
      </c>
      <c r="AO30" s="29">
        <v>0</v>
      </c>
      <c r="AP30" s="35">
        <v>104338.21</v>
      </c>
      <c r="AQ30" s="28">
        <v>0</v>
      </c>
      <c r="AR30" s="28">
        <v>106786.92200000001</v>
      </c>
      <c r="AS30" s="28">
        <v>0</v>
      </c>
    </row>
    <row r="31" spans="2:45" x14ac:dyDescent="0.3">
      <c r="C31" s="54"/>
      <c r="D31" s="54"/>
      <c r="E31" s="54"/>
      <c r="F31" s="54"/>
      <c r="G31" s="59"/>
      <c r="H31" s="54"/>
      <c r="I31" s="54"/>
      <c r="J31" s="54"/>
      <c r="K31" s="54"/>
      <c r="L31" s="59"/>
      <c r="M31" s="54"/>
      <c r="N31" s="54"/>
      <c r="O31" s="54"/>
      <c r="P31" s="54"/>
      <c r="Q31" s="59"/>
      <c r="R31" s="54"/>
      <c r="S31" s="54"/>
      <c r="T31" s="54"/>
      <c r="U31" s="54"/>
      <c r="V31" s="59"/>
      <c r="W31" s="54">
        <v>0</v>
      </c>
      <c r="X31" s="54">
        <v>0</v>
      </c>
      <c r="Y31" s="54">
        <v>0</v>
      </c>
      <c r="Z31" s="54">
        <v>0</v>
      </c>
      <c r="AA31" s="59">
        <v>0</v>
      </c>
      <c r="AB31" s="54">
        <v>0</v>
      </c>
      <c r="AC31" s="54">
        <v>0</v>
      </c>
      <c r="AD31" s="54">
        <v>0</v>
      </c>
      <c r="AE31" s="54">
        <v>0</v>
      </c>
      <c r="AF31" s="59">
        <v>0</v>
      </c>
      <c r="AG31" s="54">
        <v>0</v>
      </c>
      <c r="AH31" s="54">
        <v>0</v>
      </c>
      <c r="AI31" s="54">
        <v>0</v>
      </c>
      <c r="AJ31" s="54">
        <v>0</v>
      </c>
      <c r="AK31" s="59">
        <v>0</v>
      </c>
      <c r="AL31" s="54">
        <v>0</v>
      </c>
      <c r="AM31" s="54">
        <v>0</v>
      </c>
      <c r="AN31" s="54">
        <v>0</v>
      </c>
      <c r="AO31" s="54">
        <v>0</v>
      </c>
      <c r="AP31" s="59">
        <v>0</v>
      </c>
      <c r="AQ31" s="54">
        <v>0</v>
      </c>
      <c r="AR31" s="54">
        <f>TRUNC(AR23)-TRUNC(AR17+AR9)</f>
        <v>0</v>
      </c>
      <c r="AS31" s="54">
        <f t="shared" ref="AS31" si="1">TRUNC(AS23)-TRUNC(AS17+AS9)</f>
        <v>0</v>
      </c>
    </row>
    <row r="32" spans="2:45" x14ac:dyDescent="0.3">
      <c r="B32" s="26" t="s">
        <v>275</v>
      </c>
      <c r="C32" s="27"/>
      <c r="D32" s="27"/>
      <c r="E32" s="27"/>
      <c r="F32" s="27"/>
      <c r="G32" s="32"/>
      <c r="H32" s="27"/>
      <c r="I32" s="27"/>
      <c r="J32" s="27"/>
      <c r="K32" s="27"/>
      <c r="L32" s="32"/>
      <c r="M32" s="27"/>
      <c r="N32" s="27"/>
      <c r="O32" s="27"/>
      <c r="P32" s="27"/>
      <c r="Q32" s="32"/>
      <c r="R32" s="27"/>
      <c r="S32" s="27"/>
      <c r="T32" s="27"/>
      <c r="U32" s="27"/>
      <c r="V32" s="32"/>
      <c r="W32" s="27"/>
      <c r="X32" s="27"/>
      <c r="Y32" s="27"/>
      <c r="Z32" s="27"/>
      <c r="AA32" s="32"/>
      <c r="AB32" s="27"/>
      <c r="AC32" s="27"/>
      <c r="AD32" s="27"/>
      <c r="AE32" s="27"/>
      <c r="AF32" s="32"/>
      <c r="AG32" s="27"/>
      <c r="AH32" s="27"/>
      <c r="AI32" s="27"/>
      <c r="AJ32" s="27"/>
      <c r="AK32" s="32"/>
      <c r="AL32" s="27"/>
      <c r="AM32" s="27"/>
      <c r="AN32" s="27"/>
      <c r="AO32" s="27"/>
      <c r="AP32" s="32"/>
      <c r="AQ32" s="27"/>
      <c r="AR32" s="27"/>
      <c r="AS32" s="27"/>
    </row>
    <row r="33" spans="2:45" x14ac:dyDescent="0.3">
      <c r="B33" s="60" t="s">
        <v>151</v>
      </c>
      <c r="C33" s="62">
        <v>98496</v>
      </c>
      <c r="D33" s="62">
        <v>126870</v>
      </c>
      <c r="E33" s="62">
        <v>98082</v>
      </c>
      <c r="F33" s="62">
        <v>111295</v>
      </c>
      <c r="G33" s="63">
        <v>434743</v>
      </c>
      <c r="H33" s="62">
        <v>72403</v>
      </c>
      <c r="I33" s="62">
        <v>77362</v>
      </c>
      <c r="J33" s="62">
        <v>65858</v>
      </c>
      <c r="K33" s="62">
        <v>60367</v>
      </c>
      <c r="L33" s="63">
        <v>275990</v>
      </c>
      <c r="M33" s="62">
        <v>70747</v>
      </c>
      <c r="N33" s="62">
        <v>59869</v>
      </c>
      <c r="O33" s="62">
        <v>60188</v>
      </c>
      <c r="P33" s="62">
        <v>66121</v>
      </c>
      <c r="Q33" s="63">
        <v>256925</v>
      </c>
      <c r="R33" s="62">
        <v>46133.550369999997</v>
      </c>
      <c r="S33" s="62">
        <v>75025.332149999987</v>
      </c>
      <c r="T33" s="62">
        <v>161687.32278500003</v>
      </c>
      <c r="U33" s="62">
        <v>126804.52950500006</v>
      </c>
      <c r="V33" s="63">
        <v>409650.73481000005</v>
      </c>
      <c r="W33" s="62">
        <v>126742.43832499998</v>
      </c>
      <c r="X33" s="62">
        <v>232013</v>
      </c>
      <c r="Y33" s="62">
        <v>204746.77383499991</v>
      </c>
      <c r="Z33" s="62">
        <v>143104.71101499998</v>
      </c>
      <c r="AA33" s="63">
        <v>706606.92317499989</v>
      </c>
      <c r="AB33" s="62">
        <v>184907.14580999993</v>
      </c>
      <c r="AC33" s="62">
        <v>274435.77471000009</v>
      </c>
      <c r="AD33" s="62">
        <v>212714.33733499996</v>
      </c>
      <c r="AE33" s="62">
        <v>210126.83555499997</v>
      </c>
      <c r="AF33" s="63">
        <v>882184.09340999997</v>
      </c>
      <c r="AG33" s="62">
        <v>228454.03830000004</v>
      </c>
      <c r="AH33" s="62">
        <v>220883.52618999992</v>
      </c>
      <c r="AI33" s="62">
        <v>187710.08639000004</v>
      </c>
      <c r="AJ33" s="62">
        <v>145853.22791999998</v>
      </c>
      <c r="AK33" s="63">
        <v>782900.87879999995</v>
      </c>
      <c r="AL33" s="62">
        <v>179187.05042999994</v>
      </c>
      <c r="AM33" s="62">
        <v>240566.37252</v>
      </c>
      <c r="AN33" s="62">
        <v>223821.91387000002</v>
      </c>
      <c r="AO33" s="62">
        <v>332763.88754000003</v>
      </c>
      <c r="AP33" s="63">
        <v>976339.22435999999</v>
      </c>
      <c r="AQ33" s="62">
        <v>393066.94492499996</v>
      </c>
      <c r="AR33" s="62">
        <f>AR35</f>
        <v>389440.33262</v>
      </c>
      <c r="AS33" s="62">
        <f>AS35</f>
        <v>226381.63428000003</v>
      </c>
    </row>
    <row r="34" spans="2:45" outlineLevel="1" x14ac:dyDescent="0.3">
      <c r="B34" s="20" t="s">
        <v>276</v>
      </c>
      <c r="C34" s="28">
        <v>114464</v>
      </c>
      <c r="D34" s="28">
        <v>152224</v>
      </c>
      <c r="E34" s="28">
        <v>134740</v>
      </c>
      <c r="F34" s="28">
        <v>140891</v>
      </c>
      <c r="G34" s="35">
        <v>542319</v>
      </c>
      <c r="H34" s="28">
        <v>74286</v>
      </c>
      <c r="I34" s="28">
        <v>79954</v>
      </c>
      <c r="J34" s="28">
        <v>68687</v>
      </c>
      <c r="K34" s="28">
        <v>62881</v>
      </c>
      <c r="L34" s="35">
        <v>285808</v>
      </c>
      <c r="M34" s="28">
        <v>77907</v>
      </c>
      <c r="N34" s="28">
        <v>65230</v>
      </c>
      <c r="O34" s="28">
        <v>65688</v>
      </c>
      <c r="P34" s="28">
        <v>71044</v>
      </c>
      <c r="Q34" s="35">
        <v>279869</v>
      </c>
      <c r="R34" s="28">
        <v>46319</v>
      </c>
      <c r="S34" s="28">
        <v>85452</v>
      </c>
      <c r="T34" s="28">
        <v>182632</v>
      </c>
      <c r="U34" s="28">
        <v>137413</v>
      </c>
      <c r="V34" s="35">
        <v>451816</v>
      </c>
      <c r="W34" s="28">
        <v>136663.92731999999</v>
      </c>
      <c r="X34" s="28">
        <v>242035.53963151897</v>
      </c>
      <c r="Y34" s="28">
        <v>212183.22402999995</v>
      </c>
      <c r="Z34" s="28">
        <v>147793.24977000002</v>
      </c>
      <c r="AA34" s="35">
        <v>738675.94075151894</v>
      </c>
      <c r="AB34" s="28">
        <v>187956.97050999996</v>
      </c>
      <c r="AC34" s="28">
        <v>277673.02221000008</v>
      </c>
      <c r="AD34" s="28">
        <v>215996.51257999995</v>
      </c>
      <c r="AE34" s="28">
        <v>213760.97230999998</v>
      </c>
      <c r="AF34" s="35">
        <v>895387.47760999994</v>
      </c>
      <c r="AG34" s="28">
        <v>231264.33830000003</v>
      </c>
      <c r="AH34" s="28">
        <v>223605.92918999991</v>
      </c>
      <c r="AI34" s="28">
        <v>191401.29039000004</v>
      </c>
      <c r="AJ34" s="28">
        <v>148355.12291999999</v>
      </c>
      <c r="AK34" s="35">
        <v>794626.68079999997</v>
      </c>
      <c r="AL34" s="28">
        <v>180091.79042999994</v>
      </c>
      <c r="AM34" s="28">
        <v>241280.15164000003</v>
      </c>
      <c r="AN34" s="28">
        <v>224200.75886999999</v>
      </c>
      <c r="AO34" s="28">
        <v>332763.88754000003</v>
      </c>
      <c r="AP34" s="35">
        <v>978336.58848000003</v>
      </c>
      <c r="AQ34" s="28">
        <v>393522.04530999996</v>
      </c>
      <c r="AR34" s="28">
        <v>389440.33262</v>
      </c>
      <c r="AS34" s="28">
        <v>226381.63428000003</v>
      </c>
    </row>
    <row r="35" spans="2:45" outlineLevel="1" x14ac:dyDescent="0.3">
      <c r="B35" s="20" t="s">
        <v>277</v>
      </c>
      <c r="C35" s="28">
        <v>98496</v>
      </c>
      <c r="D35" s="28">
        <v>126870</v>
      </c>
      <c r="E35" s="28">
        <v>98082</v>
      </c>
      <c r="F35" s="28">
        <v>111295</v>
      </c>
      <c r="G35" s="35">
        <v>434743</v>
      </c>
      <c r="H35" s="28">
        <v>72403</v>
      </c>
      <c r="I35" s="28">
        <v>77362</v>
      </c>
      <c r="J35" s="28">
        <v>65858</v>
      </c>
      <c r="K35" s="28">
        <v>60367</v>
      </c>
      <c r="L35" s="35">
        <v>275990</v>
      </c>
      <c r="M35" s="28">
        <v>70747</v>
      </c>
      <c r="N35" s="28">
        <v>59869</v>
      </c>
      <c r="O35" s="28">
        <v>60188</v>
      </c>
      <c r="P35" s="28">
        <v>66121</v>
      </c>
      <c r="Q35" s="35">
        <v>256925</v>
      </c>
      <c r="R35" s="28">
        <v>46133.550369999997</v>
      </c>
      <c r="S35" s="28">
        <v>75025.332149999987</v>
      </c>
      <c r="T35" s="28">
        <v>161687.32278500003</v>
      </c>
      <c r="U35" s="28">
        <v>126804.52950500006</v>
      </c>
      <c r="V35" s="35">
        <v>409650.73481000005</v>
      </c>
      <c r="W35" s="28">
        <v>126742.43832499998</v>
      </c>
      <c r="X35" s="28">
        <v>232013</v>
      </c>
      <c r="Y35" s="28">
        <v>204746.77383499991</v>
      </c>
      <c r="Z35" s="28">
        <v>143104.71101499998</v>
      </c>
      <c r="AA35" s="35">
        <v>706606.92317499989</v>
      </c>
      <c r="AB35" s="28">
        <v>184907.14580999993</v>
      </c>
      <c r="AC35" s="28">
        <v>274435.77471000009</v>
      </c>
      <c r="AD35" s="28">
        <v>212714.33733499996</v>
      </c>
      <c r="AE35" s="28">
        <v>210126.83555499997</v>
      </c>
      <c r="AF35" s="35">
        <v>882184.09340999997</v>
      </c>
      <c r="AG35" s="28">
        <v>228454.03830000004</v>
      </c>
      <c r="AH35" s="28">
        <v>220883.52618999992</v>
      </c>
      <c r="AI35" s="28">
        <v>187710.08639000004</v>
      </c>
      <c r="AJ35" s="28">
        <v>145853.22791999998</v>
      </c>
      <c r="AK35" s="35">
        <v>782900.87879999995</v>
      </c>
      <c r="AL35" s="28">
        <v>179187.05042999994</v>
      </c>
      <c r="AM35" s="28">
        <v>240566.37252</v>
      </c>
      <c r="AN35" s="28">
        <v>223821.91387000002</v>
      </c>
      <c r="AO35" s="28">
        <v>332763.88754000003</v>
      </c>
      <c r="AP35" s="35">
        <v>976339.22435999999</v>
      </c>
      <c r="AQ35" s="28">
        <v>393066.94492499996</v>
      </c>
      <c r="AR35" s="28">
        <v>389440.33262</v>
      </c>
      <c r="AS35" s="28">
        <v>226381.63428000003</v>
      </c>
    </row>
    <row r="36" spans="2:45" x14ac:dyDescent="0.3">
      <c r="C36" s="58"/>
      <c r="D36" s="58"/>
      <c r="E36" s="58"/>
      <c r="F36" s="58"/>
      <c r="G36" s="67"/>
      <c r="H36" s="58"/>
      <c r="I36" s="58"/>
      <c r="J36" s="58"/>
      <c r="K36" s="58"/>
      <c r="L36" s="67"/>
      <c r="M36" s="58"/>
      <c r="N36" s="58"/>
      <c r="O36" s="58"/>
      <c r="P36" s="58"/>
      <c r="Q36" s="67"/>
      <c r="R36" s="58"/>
      <c r="S36" s="58"/>
      <c r="T36" s="58"/>
      <c r="U36" s="58"/>
      <c r="V36" s="67"/>
      <c r="W36" s="58"/>
      <c r="X36" s="58"/>
      <c r="Y36" s="58"/>
      <c r="Z36" s="58"/>
      <c r="AA36" s="67"/>
      <c r="AB36" s="58"/>
      <c r="AC36" s="58"/>
      <c r="AD36" s="58"/>
      <c r="AE36" s="58"/>
      <c r="AF36" s="67"/>
      <c r="AG36" s="58"/>
      <c r="AH36" s="58"/>
      <c r="AI36" s="58"/>
      <c r="AJ36" s="58"/>
      <c r="AK36" s="67"/>
      <c r="AL36" s="58"/>
      <c r="AM36" s="58"/>
      <c r="AN36" s="58"/>
      <c r="AO36" s="58"/>
      <c r="AP36" s="67"/>
      <c r="AQ36" s="54"/>
      <c r="AR36" s="54"/>
      <c r="AS36" s="54"/>
    </row>
    <row r="37" spans="2:45" x14ac:dyDescent="0.3">
      <c r="B37" s="60" t="s">
        <v>158</v>
      </c>
      <c r="C37" s="62">
        <v>40349</v>
      </c>
      <c r="D37" s="62">
        <v>26608</v>
      </c>
      <c r="E37" s="62">
        <v>43301</v>
      </c>
      <c r="F37" s="62">
        <v>54943</v>
      </c>
      <c r="G37" s="63">
        <v>165201</v>
      </c>
      <c r="H37" s="62">
        <v>50120</v>
      </c>
      <c r="I37" s="62">
        <v>48403</v>
      </c>
      <c r="J37" s="62">
        <v>44018</v>
      </c>
      <c r="K37" s="62">
        <v>63611</v>
      </c>
      <c r="L37" s="63">
        <v>206152</v>
      </c>
      <c r="M37" s="62">
        <v>91257</v>
      </c>
      <c r="N37" s="62">
        <v>250625</v>
      </c>
      <c r="O37" s="62">
        <v>21425</v>
      </c>
      <c r="P37" s="62">
        <v>136009</v>
      </c>
      <c r="Q37" s="63">
        <v>499316</v>
      </c>
      <c r="R37" s="62">
        <v>31000.045790000004</v>
      </c>
      <c r="S37" s="62">
        <v>16653.730029999999</v>
      </c>
      <c r="T37" s="62">
        <v>142856.48284000007</v>
      </c>
      <c r="U37" s="62">
        <v>178467.31894</v>
      </c>
      <c r="V37" s="63">
        <v>368977.57760000008</v>
      </c>
      <c r="W37" s="62">
        <v>132210.62679999997</v>
      </c>
      <c r="X37" s="62">
        <v>174156</v>
      </c>
      <c r="Y37" s="62">
        <v>164838.23556000015</v>
      </c>
      <c r="Z37" s="62">
        <v>225926.89366000009</v>
      </c>
      <c r="AA37" s="63">
        <v>697131.7560200002</v>
      </c>
      <c r="AB37" s="62">
        <v>243525.78837000026</v>
      </c>
      <c r="AC37" s="62">
        <v>58313.735639999992</v>
      </c>
      <c r="AD37" s="62">
        <v>184875.07065000001</v>
      </c>
      <c r="AE37" s="62">
        <v>100438.36124000023</v>
      </c>
      <c r="AF37" s="63">
        <v>587152.95590000052</v>
      </c>
      <c r="AG37" s="62">
        <v>138023.6660400001</v>
      </c>
      <c r="AH37" s="62">
        <v>171755.5322740004</v>
      </c>
      <c r="AI37" s="62">
        <v>253997.13048999949</v>
      </c>
      <c r="AJ37" s="62">
        <v>296380.42703999986</v>
      </c>
      <c r="AK37" s="63">
        <v>860156.7558439998</v>
      </c>
      <c r="AL37" s="62">
        <v>236292.43432000023</v>
      </c>
      <c r="AM37" s="62">
        <v>302799.49054000014</v>
      </c>
      <c r="AN37" s="62">
        <v>856710.23192999978</v>
      </c>
      <c r="AO37" s="62">
        <v>243273.07196999993</v>
      </c>
      <c r="AP37" s="63">
        <v>1639075.2287600001</v>
      </c>
      <c r="AQ37" s="62">
        <v>215539.37791709139</v>
      </c>
      <c r="AR37" s="62">
        <f>SUM(AR38:AR39)</f>
        <v>886133.43529963004</v>
      </c>
      <c r="AS37" s="62">
        <f t="shared" ref="AS37" si="2">SUM(AS38:AS39)</f>
        <v>904257.77247733111</v>
      </c>
    </row>
    <row r="38" spans="2:45" outlineLevel="1" x14ac:dyDescent="0.3">
      <c r="B38" s="20" t="s">
        <v>278</v>
      </c>
      <c r="C38" s="28">
        <v>21065</v>
      </c>
      <c r="D38" s="28">
        <v>14911</v>
      </c>
      <c r="E38" s="28">
        <v>16169</v>
      </c>
      <c r="F38" s="28">
        <v>16057</v>
      </c>
      <c r="G38" s="35">
        <v>68202</v>
      </c>
      <c r="H38" s="28">
        <v>11277</v>
      </c>
      <c r="I38" s="28">
        <v>22480</v>
      </c>
      <c r="J38" s="28">
        <v>29531</v>
      </c>
      <c r="K38" s="28">
        <v>29209</v>
      </c>
      <c r="L38" s="35">
        <v>92497</v>
      </c>
      <c r="M38" s="28">
        <v>35976</v>
      </c>
      <c r="N38" s="28">
        <v>45478</v>
      </c>
      <c r="O38" s="28">
        <v>10161</v>
      </c>
      <c r="P38" s="28">
        <v>51530</v>
      </c>
      <c r="Q38" s="35">
        <v>143145</v>
      </c>
      <c r="R38" s="28">
        <v>9186.5695499999983</v>
      </c>
      <c r="S38" s="28">
        <v>7489.5241800000003</v>
      </c>
      <c r="T38" s="28">
        <v>20639.505640000007</v>
      </c>
      <c r="U38" s="28">
        <v>28893.181819999856</v>
      </c>
      <c r="V38" s="35">
        <v>66208.781189999863</v>
      </c>
      <c r="W38" s="28">
        <v>34946.724279999995</v>
      </c>
      <c r="X38" s="28">
        <v>30948</v>
      </c>
      <c r="Y38" s="28">
        <v>36618.004920000014</v>
      </c>
      <c r="Z38" s="28">
        <v>47266.423029999984</v>
      </c>
      <c r="AA38" s="35">
        <v>149779.15222999998</v>
      </c>
      <c r="AB38" s="28">
        <v>39668.685889999957</v>
      </c>
      <c r="AC38" s="28">
        <v>34803.824399999998</v>
      </c>
      <c r="AD38" s="28">
        <v>37882.769759999959</v>
      </c>
      <c r="AE38" s="28">
        <v>29419.372880000003</v>
      </c>
      <c r="AF38" s="35">
        <v>141774.65292999992</v>
      </c>
      <c r="AG38" s="28">
        <v>42074.769469999999</v>
      </c>
      <c r="AH38" s="28">
        <v>29619.462410000004</v>
      </c>
      <c r="AI38" s="28">
        <v>56359.159930000009</v>
      </c>
      <c r="AJ38" s="28">
        <v>74247.20885000001</v>
      </c>
      <c r="AK38" s="35">
        <v>202300.60066000003</v>
      </c>
      <c r="AL38" s="28">
        <v>56248.576639999999</v>
      </c>
      <c r="AM38" s="28">
        <v>160775.06092999995</v>
      </c>
      <c r="AN38" s="28">
        <v>54515.741999999998</v>
      </c>
      <c r="AO38" s="28">
        <v>54596.057679999998</v>
      </c>
      <c r="AP38" s="35">
        <v>326135.43724999996</v>
      </c>
      <c r="AQ38" s="28">
        <v>42106.969899999996</v>
      </c>
      <c r="AR38" s="28">
        <v>46981.914569999994</v>
      </c>
      <c r="AS38" s="28">
        <v>45494.789350000006</v>
      </c>
    </row>
    <row r="39" spans="2:45" outlineLevel="1" x14ac:dyDescent="0.3">
      <c r="B39" s="20" t="s">
        <v>279</v>
      </c>
      <c r="C39" s="28">
        <v>19284</v>
      </c>
      <c r="D39" s="28">
        <v>11697</v>
      </c>
      <c r="E39" s="28">
        <v>27132</v>
      </c>
      <c r="F39" s="28">
        <v>38886</v>
      </c>
      <c r="G39" s="35">
        <v>96999</v>
      </c>
      <c r="H39" s="28">
        <v>38843</v>
      </c>
      <c r="I39" s="28">
        <v>25923</v>
      </c>
      <c r="J39" s="28">
        <v>14487</v>
      </c>
      <c r="K39" s="28">
        <v>34402</v>
      </c>
      <c r="L39" s="35">
        <v>113655</v>
      </c>
      <c r="M39" s="28">
        <v>55281</v>
      </c>
      <c r="N39" s="28">
        <v>205147</v>
      </c>
      <c r="O39" s="28">
        <v>11264</v>
      </c>
      <c r="P39" s="28">
        <v>84479</v>
      </c>
      <c r="Q39" s="35">
        <v>356171</v>
      </c>
      <c r="R39" s="28">
        <v>21813.476240000007</v>
      </c>
      <c r="S39" s="28">
        <v>9164.2058500000003</v>
      </c>
      <c r="T39" s="28">
        <v>122216.97720000007</v>
      </c>
      <c r="U39" s="28">
        <v>149574.13712000014</v>
      </c>
      <c r="V39" s="35">
        <v>302768.79641000018</v>
      </c>
      <c r="W39" s="28">
        <v>97263.90251999996</v>
      </c>
      <c r="X39" s="28">
        <v>143208</v>
      </c>
      <c r="Y39" s="28">
        <v>128220.23064000014</v>
      </c>
      <c r="Z39" s="28">
        <v>178660.47063000011</v>
      </c>
      <c r="AA39" s="35">
        <v>547352.6037900002</v>
      </c>
      <c r="AB39" s="28">
        <v>203857.10248000029</v>
      </c>
      <c r="AC39" s="28">
        <v>23509.911239999994</v>
      </c>
      <c r="AD39" s="28">
        <v>146992.30089000004</v>
      </c>
      <c r="AE39" s="28">
        <v>71018.988360000236</v>
      </c>
      <c r="AF39" s="35">
        <v>445378.3029700006</v>
      </c>
      <c r="AG39" s="28">
        <v>95948.896570000114</v>
      </c>
      <c r="AH39" s="28">
        <v>142136.0698640004</v>
      </c>
      <c r="AI39" s="28">
        <v>197637.97055999949</v>
      </c>
      <c r="AJ39" s="28">
        <v>222133.21818999984</v>
      </c>
      <c r="AK39" s="35">
        <v>657856.1551839998</v>
      </c>
      <c r="AL39" s="28">
        <v>180043.85768000022</v>
      </c>
      <c r="AM39" s="28">
        <v>142024.42961000022</v>
      </c>
      <c r="AN39" s="28">
        <v>802194.48992999981</v>
      </c>
      <c r="AO39" s="28">
        <v>188677.01428999993</v>
      </c>
      <c r="AP39" s="35">
        <v>1312939.7915100001</v>
      </c>
      <c r="AQ39" s="28">
        <v>173432.40801709139</v>
      </c>
      <c r="AR39" s="28">
        <v>839151.52072963002</v>
      </c>
      <c r="AS39" s="28">
        <v>858762.98312733113</v>
      </c>
    </row>
    <row r="40" spans="2:45" x14ac:dyDescent="0.3">
      <c r="C40" s="58"/>
      <c r="D40" s="58"/>
      <c r="E40" s="58"/>
      <c r="F40" s="58"/>
      <c r="G40" s="67"/>
      <c r="H40" s="58"/>
      <c r="I40" s="58"/>
      <c r="J40" s="58"/>
      <c r="K40" s="58"/>
      <c r="L40" s="67"/>
      <c r="M40" s="58"/>
      <c r="N40" s="58"/>
      <c r="O40" s="58"/>
      <c r="P40" s="58"/>
      <c r="Q40" s="67"/>
      <c r="R40" s="58"/>
      <c r="S40" s="58"/>
      <c r="T40" s="58"/>
      <c r="U40" s="58"/>
      <c r="V40" s="67"/>
      <c r="W40" s="58"/>
      <c r="X40" s="58"/>
      <c r="Y40" s="58"/>
      <c r="Z40" s="58"/>
      <c r="AA40" s="67"/>
      <c r="AB40" s="58"/>
      <c r="AC40" s="58"/>
      <c r="AD40" s="58"/>
      <c r="AE40" s="58"/>
      <c r="AF40" s="67"/>
      <c r="AG40" s="58"/>
      <c r="AH40" s="58"/>
      <c r="AI40" s="58"/>
      <c r="AJ40" s="58"/>
      <c r="AK40" s="67"/>
      <c r="AL40" s="58"/>
      <c r="AM40" s="58"/>
      <c r="AN40" s="58"/>
      <c r="AO40" s="58"/>
      <c r="AP40" s="67"/>
      <c r="AQ40" s="54"/>
      <c r="AR40" s="54"/>
      <c r="AS40" s="54"/>
    </row>
    <row r="41" spans="2:45" x14ac:dyDescent="0.3">
      <c r="B41" s="60" t="s">
        <v>280</v>
      </c>
      <c r="C41" s="62">
        <v>154813</v>
      </c>
      <c r="D41" s="62">
        <v>178832</v>
      </c>
      <c r="E41" s="62">
        <v>178041</v>
      </c>
      <c r="F41" s="62">
        <v>195834</v>
      </c>
      <c r="G41" s="63">
        <v>707520</v>
      </c>
      <c r="H41" s="62">
        <v>124406</v>
      </c>
      <c r="I41" s="62">
        <v>128357</v>
      </c>
      <c r="J41" s="62">
        <v>112704</v>
      </c>
      <c r="K41" s="62">
        <v>126492</v>
      </c>
      <c r="L41" s="63">
        <v>491959</v>
      </c>
      <c r="M41" s="62">
        <v>169165</v>
      </c>
      <c r="N41" s="62">
        <v>315855</v>
      </c>
      <c r="O41" s="62">
        <v>87113</v>
      </c>
      <c r="P41" s="62">
        <v>207053</v>
      </c>
      <c r="Q41" s="63">
        <v>779186</v>
      </c>
      <c r="R41" s="62">
        <v>77318.596160000001</v>
      </c>
      <c r="S41" s="62">
        <v>102105.71779</v>
      </c>
      <c r="T41" s="62">
        <v>325488.61457000009</v>
      </c>
      <c r="U41" s="62">
        <v>315879.99675000104</v>
      </c>
      <c r="V41" s="63">
        <v>820792.92527000117</v>
      </c>
      <c r="W41" s="62">
        <v>268874.55411999987</v>
      </c>
      <c r="X41" s="62">
        <v>416191.12657151936</v>
      </c>
      <c r="Y41" s="62">
        <v>377021.45958999981</v>
      </c>
      <c r="Z41" s="62">
        <v>373720.14343000005</v>
      </c>
      <c r="AA41" s="63">
        <v>1435807.2837115191</v>
      </c>
      <c r="AB41" s="62">
        <v>431482.75887999957</v>
      </c>
      <c r="AC41" s="62">
        <v>335986.75785000005</v>
      </c>
      <c r="AD41" s="62">
        <v>400871.58323000005</v>
      </c>
      <c r="AE41" s="62">
        <v>314199.33355000021</v>
      </c>
      <c r="AF41" s="63">
        <v>1482540.4335099999</v>
      </c>
      <c r="AG41" s="62">
        <v>369288.0043400001</v>
      </c>
      <c r="AH41" s="62">
        <v>395361.46146400034</v>
      </c>
      <c r="AI41" s="62">
        <v>445398.42087999982</v>
      </c>
      <c r="AJ41" s="62">
        <v>444735.54996000003</v>
      </c>
      <c r="AK41" s="63">
        <v>1654783.436644</v>
      </c>
      <c r="AL41" s="62">
        <v>416384.22475000023</v>
      </c>
      <c r="AM41" s="62">
        <v>544079.64217999997</v>
      </c>
      <c r="AN41" s="62">
        <v>1080910.9908000003</v>
      </c>
      <c r="AO41" s="62">
        <v>576036.95950999996</v>
      </c>
      <c r="AP41" s="63">
        <v>2617411.8172400002</v>
      </c>
      <c r="AQ41" s="62">
        <v>609061.42322709144</v>
      </c>
      <c r="AR41" s="62">
        <f>SUM(AR42:AR48)</f>
        <v>1275573.76791963</v>
      </c>
      <c r="AS41" s="62">
        <f t="shared" ref="AS41" si="3">SUM(AS42:AS48)</f>
        <v>1130639.4067573312</v>
      </c>
    </row>
    <row r="42" spans="2:45" outlineLevel="1" x14ac:dyDescent="0.3">
      <c r="B42" s="20" t="s">
        <v>93</v>
      </c>
      <c r="C42" s="28">
        <v>4453</v>
      </c>
      <c r="D42" s="28">
        <v>6602</v>
      </c>
      <c r="E42" s="28">
        <v>6139</v>
      </c>
      <c r="F42" s="28">
        <v>6713</v>
      </c>
      <c r="G42" s="35">
        <v>23907</v>
      </c>
      <c r="H42" s="28">
        <v>5364</v>
      </c>
      <c r="I42" s="28">
        <v>4859</v>
      </c>
      <c r="J42" s="28">
        <v>6171</v>
      </c>
      <c r="K42" s="28">
        <v>4959</v>
      </c>
      <c r="L42" s="35">
        <v>21353</v>
      </c>
      <c r="M42" s="28">
        <v>5822</v>
      </c>
      <c r="N42" s="28">
        <v>3749</v>
      </c>
      <c r="O42" s="28">
        <v>4716</v>
      </c>
      <c r="P42" s="28">
        <v>3443</v>
      </c>
      <c r="Q42" s="35">
        <v>17730</v>
      </c>
      <c r="R42" s="28">
        <v>6348.7085199999992</v>
      </c>
      <c r="S42" s="28">
        <v>4928.3298399999994</v>
      </c>
      <c r="T42" s="28">
        <v>14643.088679999999</v>
      </c>
      <c r="U42" s="28">
        <v>13839.586389999999</v>
      </c>
      <c r="V42" s="35">
        <v>39759.713429999996</v>
      </c>
      <c r="W42" s="28">
        <v>13583.33583</v>
      </c>
      <c r="X42" s="28">
        <v>11273.40236</v>
      </c>
      <c r="Y42" s="28">
        <v>5096.7991299999985</v>
      </c>
      <c r="Z42" s="28">
        <v>3375.4843499999997</v>
      </c>
      <c r="AA42" s="35">
        <v>33329.021670000002</v>
      </c>
      <c r="AB42" s="28">
        <v>12</v>
      </c>
      <c r="AC42" s="28">
        <v>30236.038530000005</v>
      </c>
      <c r="AD42" s="28">
        <v>17540.006129999998</v>
      </c>
      <c r="AE42" s="28">
        <v>22556.429980000001</v>
      </c>
      <c r="AF42" s="35">
        <v>70344.47464</v>
      </c>
      <c r="AG42" s="28">
        <v>30057.886699999999</v>
      </c>
      <c r="AH42" s="28">
        <v>38775.230200000013</v>
      </c>
      <c r="AI42" s="28">
        <v>97631.071029999788</v>
      </c>
      <c r="AJ42" s="28">
        <v>42423.873819999986</v>
      </c>
      <c r="AK42" s="35">
        <v>208888.06174999976</v>
      </c>
      <c r="AL42" s="28">
        <v>56261.695</v>
      </c>
      <c r="AM42" s="28">
        <v>34933.929380000001</v>
      </c>
      <c r="AN42" s="28">
        <v>29581.267820000005</v>
      </c>
      <c r="AO42" s="28">
        <v>28743.63841</v>
      </c>
      <c r="AP42" s="35">
        <v>149520.53061000002</v>
      </c>
      <c r="AQ42" s="28">
        <v>46420.489770000007</v>
      </c>
      <c r="AR42" s="28">
        <v>34175.040070000003</v>
      </c>
      <c r="AS42" s="28">
        <v>41137.238669999999</v>
      </c>
    </row>
    <row r="43" spans="2:45" outlineLevel="1" x14ac:dyDescent="0.3">
      <c r="B43" s="20" t="s">
        <v>94</v>
      </c>
      <c r="C43" s="28">
        <v>8302</v>
      </c>
      <c r="D43" s="28">
        <v>13434</v>
      </c>
      <c r="E43" s="28">
        <v>10031</v>
      </c>
      <c r="F43" s="28">
        <v>22139</v>
      </c>
      <c r="G43" s="35">
        <v>53906</v>
      </c>
      <c r="H43" s="28">
        <v>13391</v>
      </c>
      <c r="I43" s="28">
        <v>15671</v>
      </c>
      <c r="J43" s="28">
        <v>14800</v>
      </c>
      <c r="K43" s="28">
        <v>9993</v>
      </c>
      <c r="L43" s="35">
        <v>53855</v>
      </c>
      <c r="M43" s="28">
        <v>21481</v>
      </c>
      <c r="N43" s="28">
        <v>204059</v>
      </c>
      <c r="O43" s="28">
        <v>12976</v>
      </c>
      <c r="P43" s="28">
        <v>51593</v>
      </c>
      <c r="Q43" s="35">
        <v>290109</v>
      </c>
      <c r="R43" s="28">
        <v>16671.088120000004</v>
      </c>
      <c r="S43" s="28">
        <v>25769.889850000003</v>
      </c>
      <c r="T43" s="28">
        <v>26044.017980000001</v>
      </c>
      <c r="U43" s="28">
        <v>58498.420289999951</v>
      </c>
      <c r="V43" s="35">
        <v>126983.41623999996</v>
      </c>
      <c r="W43" s="28">
        <v>64259.340269999986</v>
      </c>
      <c r="X43" s="28">
        <v>123171.56332000004</v>
      </c>
      <c r="Y43" s="28">
        <v>69471.71041</v>
      </c>
      <c r="Z43" s="28">
        <v>50211.017100000012</v>
      </c>
      <c r="AA43" s="35">
        <v>307113.63110000006</v>
      </c>
      <c r="AB43" s="28">
        <v>79463.540690000009</v>
      </c>
      <c r="AC43" s="28">
        <v>126747.20583000005</v>
      </c>
      <c r="AD43" s="28">
        <v>93823.297210000019</v>
      </c>
      <c r="AE43" s="28">
        <v>45160.502790000006</v>
      </c>
      <c r="AF43" s="35">
        <v>345194.54652000003</v>
      </c>
      <c r="AG43" s="28">
        <v>82320.150439999998</v>
      </c>
      <c r="AH43" s="28">
        <v>54313.882160000001</v>
      </c>
      <c r="AI43" s="28">
        <v>78324.057449999978</v>
      </c>
      <c r="AJ43" s="28">
        <v>58238.280669999993</v>
      </c>
      <c r="AK43" s="35">
        <v>273196.37072000001</v>
      </c>
      <c r="AL43" s="28">
        <v>60630.918959999995</v>
      </c>
      <c r="AM43" s="28">
        <v>150414.53394000002</v>
      </c>
      <c r="AN43" s="28">
        <v>585743.24525000004</v>
      </c>
      <c r="AO43" s="28">
        <v>145001.01157000003</v>
      </c>
      <c r="AP43" s="35">
        <v>941789.70972000016</v>
      </c>
      <c r="AQ43" s="28">
        <v>125771.23995781133</v>
      </c>
      <c r="AR43" s="28">
        <v>172222.30489869678</v>
      </c>
      <c r="AS43" s="28">
        <v>99853.026090784813</v>
      </c>
    </row>
    <row r="44" spans="2:45" outlineLevel="1" x14ac:dyDescent="0.3">
      <c r="B44" s="20" t="s">
        <v>95</v>
      </c>
      <c r="C44" s="28">
        <v>43684</v>
      </c>
      <c r="D44" s="28">
        <v>53608</v>
      </c>
      <c r="E44" s="28">
        <v>34538</v>
      </c>
      <c r="F44" s="28">
        <v>38236</v>
      </c>
      <c r="G44" s="35">
        <v>170066</v>
      </c>
      <c r="H44" s="28">
        <v>37252</v>
      </c>
      <c r="I44" s="28">
        <v>39976</v>
      </c>
      <c r="J44" s="28">
        <v>27326</v>
      </c>
      <c r="K44" s="28">
        <v>39167</v>
      </c>
      <c r="L44" s="35">
        <v>143721</v>
      </c>
      <c r="M44" s="28">
        <v>28868</v>
      </c>
      <c r="N44" s="28">
        <v>36227</v>
      </c>
      <c r="O44" s="28">
        <v>32516</v>
      </c>
      <c r="P44" s="28">
        <v>35224</v>
      </c>
      <c r="Q44" s="35">
        <v>132835</v>
      </c>
      <c r="R44" s="28">
        <v>22163.104029999999</v>
      </c>
      <c r="S44" s="28">
        <v>24508.810080000003</v>
      </c>
      <c r="T44" s="28">
        <v>62149.663269999968</v>
      </c>
      <c r="U44" s="28">
        <v>51555.333209999997</v>
      </c>
      <c r="V44" s="35">
        <v>160376.91058999998</v>
      </c>
      <c r="W44" s="28">
        <v>54636.711220000005</v>
      </c>
      <c r="X44" s="28">
        <v>95000.812120000002</v>
      </c>
      <c r="Y44" s="28">
        <v>138353.41428999999</v>
      </c>
      <c r="Z44" s="28">
        <v>87704.209870000006</v>
      </c>
      <c r="AA44" s="35">
        <v>375695.14750000002</v>
      </c>
      <c r="AB44" s="28">
        <v>100295.26424</v>
      </c>
      <c r="AC44" s="28">
        <v>97025.818100000004</v>
      </c>
      <c r="AD44" s="28">
        <v>89695.66439000002</v>
      </c>
      <c r="AE44" s="28">
        <v>125953.29193000002</v>
      </c>
      <c r="AF44" s="35">
        <v>412970.03866000002</v>
      </c>
      <c r="AG44" s="28">
        <v>145020.79734000014</v>
      </c>
      <c r="AH44" s="28">
        <v>147028.11209000001</v>
      </c>
      <c r="AI44" s="28">
        <v>136322.54944999993</v>
      </c>
      <c r="AJ44" s="28">
        <v>169032.03102000005</v>
      </c>
      <c r="AK44" s="35">
        <v>597403.48990000016</v>
      </c>
      <c r="AL44" s="28">
        <v>164442.00762000022</v>
      </c>
      <c r="AM44" s="28">
        <v>151386.70275000003</v>
      </c>
      <c r="AN44" s="28">
        <v>267997.95809000009</v>
      </c>
      <c r="AO44" s="28">
        <v>214652.43381999983</v>
      </c>
      <c r="AP44" s="35">
        <v>798479.10228000011</v>
      </c>
      <c r="AQ44" s="28">
        <v>259532.62354271038</v>
      </c>
      <c r="AR44" s="28">
        <v>215953.9017701011</v>
      </c>
      <c r="AS44" s="28">
        <v>530288.12300825224</v>
      </c>
    </row>
    <row r="45" spans="2:45" outlineLevel="1" x14ac:dyDescent="0.3">
      <c r="B45" s="20" t="s">
        <v>302</v>
      </c>
      <c r="C45" s="28"/>
      <c r="D45" s="28"/>
      <c r="E45" s="28"/>
      <c r="F45" s="28"/>
      <c r="G45" s="35"/>
      <c r="H45" s="28"/>
      <c r="I45" s="28"/>
      <c r="J45" s="28"/>
      <c r="K45" s="28"/>
      <c r="L45" s="35"/>
      <c r="M45" s="28"/>
      <c r="N45" s="28"/>
      <c r="O45" s="28"/>
      <c r="P45" s="28"/>
      <c r="Q45" s="35"/>
      <c r="R45" s="28">
        <v>0</v>
      </c>
      <c r="S45" s="28">
        <v>0</v>
      </c>
      <c r="T45" s="28">
        <v>0</v>
      </c>
      <c r="U45" s="28">
        <v>0</v>
      </c>
      <c r="V45" s="35"/>
      <c r="W45" s="28"/>
      <c r="X45" s="28"/>
      <c r="Y45" s="28"/>
      <c r="Z45" s="28"/>
      <c r="AA45" s="35"/>
      <c r="AB45" s="28"/>
      <c r="AC45" s="28"/>
      <c r="AD45" s="28"/>
      <c r="AE45" s="28"/>
      <c r="AF45" s="35"/>
      <c r="AG45" s="28">
        <v>0</v>
      </c>
      <c r="AH45" s="28">
        <v>21067.562710000002</v>
      </c>
      <c r="AI45" s="28">
        <v>11545.46236</v>
      </c>
      <c r="AJ45" s="28">
        <v>24403.556150000004</v>
      </c>
      <c r="AK45" s="35">
        <v>57016.581220000007</v>
      </c>
      <c r="AL45" s="28">
        <v>24905.508530000006</v>
      </c>
      <c r="AM45" s="28">
        <v>19952.056029999992</v>
      </c>
      <c r="AN45" s="28">
        <v>13461.853590000001</v>
      </c>
      <c r="AO45" s="28">
        <v>16200.717939999997</v>
      </c>
      <c r="AP45" s="35">
        <v>74520.13609</v>
      </c>
      <c r="AQ45" s="28">
        <v>24859.391196412253</v>
      </c>
      <c r="AR45" s="28">
        <v>26089.879975689069</v>
      </c>
      <c r="AS45" s="28">
        <v>28182.019470000007</v>
      </c>
    </row>
    <row r="46" spans="2:45" outlineLevel="1" x14ac:dyDescent="0.3">
      <c r="B46" s="20" t="s">
        <v>96</v>
      </c>
      <c r="C46" s="28">
        <v>80538</v>
      </c>
      <c r="D46" s="28">
        <v>84248</v>
      </c>
      <c r="E46" s="28">
        <v>111797</v>
      </c>
      <c r="F46" s="28">
        <v>114891</v>
      </c>
      <c r="G46" s="35">
        <v>391474</v>
      </c>
      <c r="H46" s="28">
        <v>61390</v>
      </c>
      <c r="I46" s="28">
        <v>61654</v>
      </c>
      <c r="J46" s="28">
        <v>58810</v>
      </c>
      <c r="K46" s="28">
        <v>70258</v>
      </c>
      <c r="L46" s="35">
        <v>252112</v>
      </c>
      <c r="M46" s="28">
        <v>107920</v>
      </c>
      <c r="N46" s="28">
        <v>70951</v>
      </c>
      <c r="O46" s="28">
        <v>35038</v>
      </c>
      <c r="P46" s="28">
        <v>114035</v>
      </c>
      <c r="Q46" s="35">
        <v>327944</v>
      </c>
      <c r="R46" s="28">
        <v>30326.18730999999</v>
      </c>
      <c r="S46" s="28">
        <v>44844.713019999988</v>
      </c>
      <c r="T46" s="28">
        <v>219567.06964000009</v>
      </c>
      <c r="U46" s="28">
        <v>189211.36686000109</v>
      </c>
      <c r="V46" s="35">
        <v>483949.33683000121</v>
      </c>
      <c r="W46" s="28">
        <v>122326.56694999991</v>
      </c>
      <c r="X46" s="28">
        <v>173258.46485151933</v>
      </c>
      <c r="Y46" s="28">
        <v>156784.74573999984</v>
      </c>
      <c r="Z46" s="28">
        <v>217705.18125000002</v>
      </c>
      <c r="AA46" s="35">
        <v>670074.95879151905</v>
      </c>
      <c r="AB46" s="28">
        <v>239612.13394999958</v>
      </c>
      <c r="AC46" s="28">
        <v>66773.528990000021</v>
      </c>
      <c r="AD46" s="28">
        <v>189211.31076000005</v>
      </c>
      <c r="AE46" s="28">
        <v>111414.40880000022</v>
      </c>
      <c r="AF46" s="35">
        <v>607011.38249999983</v>
      </c>
      <c r="AG46" s="28">
        <v>94254.039789999981</v>
      </c>
      <c r="AH46" s="28">
        <v>115783.04147400033</v>
      </c>
      <c r="AI46" s="28">
        <v>93109.458480000059</v>
      </c>
      <c r="AJ46" s="28">
        <v>131950.24295000001</v>
      </c>
      <c r="AK46" s="35">
        <v>435096.7826940004</v>
      </c>
      <c r="AL46" s="28">
        <v>82822.556700000016</v>
      </c>
      <c r="AM46" s="28">
        <v>126789.09551999992</v>
      </c>
      <c r="AN46" s="28">
        <v>123812.95053</v>
      </c>
      <c r="AO46" s="28">
        <v>113717.66817000002</v>
      </c>
      <c r="AP46" s="35">
        <v>447142.27091999998</v>
      </c>
      <c r="AQ46" s="28">
        <v>120634.46754681603</v>
      </c>
      <c r="AR46" s="28">
        <v>795601.71790514316</v>
      </c>
      <c r="AS46" s="28">
        <v>344665.933898294</v>
      </c>
    </row>
    <row r="47" spans="2:45" outlineLevel="1" x14ac:dyDescent="0.3">
      <c r="B47" s="20" t="s">
        <v>97</v>
      </c>
      <c r="C47" s="28">
        <v>17836</v>
      </c>
      <c r="D47" s="28">
        <v>20940</v>
      </c>
      <c r="E47" s="28">
        <v>15536</v>
      </c>
      <c r="F47" s="28">
        <v>13855</v>
      </c>
      <c r="G47" s="35">
        <v>68167</v>
      </c>
      <c r="H47" s="28">
        <v>7009</v>
      </c>
      <c r="I47" s="28">
        <v>6197</v>
      </c>
      <c r="J47" s="28">
        <v>5597</v>
      </c>
      <c r="K47" s="28">
        <v>2115</v>
      </c>
      <c r="L47" s="35">
        <v>20918</v>
      </c>
      <c r="M47" s="28">
        <v>5074</v>
      </c>
      <c r="N47" s="28">
        <v>869</v>
      </c>
      <c r="O47" s="28">
        <v>1867</v>
      </c>
      <c r="P47" s="28">
        <v>2758</v>
      </c>
      <c r="Q47" s="35">
        <v>10568</v>
      </c>
      <c r="R47" s="28">
        <v>1809.50818</v>
      </c>
      <c r="S47" s="28">
        <v>2053.9749999999999</v>
      </c>
      <c r="T47" s="28">
        <v>3084.7750000000001</v>
      </c>
      <c r="U47" s="28">
        <v>2775.29</v>
      </c>
      <c r="V47" s="35">
        <v>9723.5481800000016</v>
      </c>
      <c r="W47" s="28">
        <v>14068.599850000001</v>
      </c>
      <c r="X47" s="28">
        <v>13486.88392</v>
      </c>
      <c r="Y47" s="28">
        <v>7314.7900199999995</v>
      </c>
      <c r="Z47" s="28">
        <v>14724.25086</v>
      </c>
      <c r="AA47" s="35">
        <v>49594.524649999999</v>
      </c>
      <c r="AB47" s="28">
        <v>12099.82</v>
      </c>
      <c r="AC47" s="28">
        <v>15204.1664</v>
      </c>
      <c r="AD47" s="28">
        <v>10601.30474</v>
      </c>
      <c r="AE47" s="28">
        <v>9114.7000500000013</v>
      </c>
      <c r="AF47" s="35">
        <v>47019.991190000001</v>
      </c>
      <c r="AG47" s="28">
        <v>11270.47</v>
      </c>
      <c r="AH47" s="28">
        <v>11845.65783</v>
      </c>
      <c r="AI47" s="28">
        <v>21795.176849999996</v>
      </c>
      <c r="AJ47" s="28">
        <v>13718.36535</v>
      </c>
      <c r="AK47" s="35">
        <v>58629.670029999994</v>
      </c>
      <c r="AL47" s="28">
        <v>13417.639019999999</v>
      </c>
      <c r="AM47" s="28">
        <v>18121.807929999999</v>
      </c>
      <c r="AN47" s="28">
        <v>35918.084270000014</v>
      </c>
      <c r="AO47" s="28">
        <v>48862.323810000002</v>
      </c>
      <c r="AP47" s="35">
        <v>116319.85503000001</v>
      </c>
      <c r="AQ47" s="28">
        <v>25720.378743341378</v>
      </c>
      <c r="AR47" s="28">
        <v>9021.48</v>
      </c>
      <c r="AS47" s="28">
        <v>63479.354030000111</v>
      </c>
    </row>
    <row r="48" spans="2:45" outlineLevel="1" x14ac:dyDescent="0.3">
      <c r="B48" s="20" t="s">
        <v>305</v>
      </c>
      <c r="C48" s="28"/>
      <c r="D48" s="28"/>
      <c r="E48" s="28"/>
      <c r="F48" s="28"/>
      <c r="G48" s="59"/>
      <c r="H48" s="28"/>
      <c r="I48" s="28"/>
      <c r="J48" s="28"/>
      <c r="K48" s="28"/>
      <c r="L48" s="59"/>
      <c r="M48" s="28"/>
      <c r="N48" s="28"/>
      <c r="O48" s="28"/>
      <c r="P48" s="28"/>
      <c r="Q48" s="59"/>
      <c r="R48" s="28">
        <v>0</v>
      </c>
      <c r="S48" s="28">
        <v>0</v>
      </c>
      <c r="T48" s="28">
        <v>0</v>
      </c>
      <c r="U48" s="28">
        <v>0</v>
      </c>
      <c r="V48" s="59"/>
      <c r="W48" s="28"/>
      <c r="X48" s="28"/>
      <c r="Y48" s="28"/>
      <c r="Z48" s="28"/>
      <c r="AA48" s="59"/>
      <c r="AB48" s="28"/>
      <c r="AC48" s="28"/>
      <c r="AD48" s="28"/>
      <c r="AE48" s="28"/>
      <c r="AF48" s="59"/>
      <c r="AG48" s="28">
        <v>6364.6600699999999</v>
      </c>
      <c r="AH48" s="28">
        <v>6547.9750000000004</v>
      </c>
      <c r="AI48" s="28">
        <v>6670.6452599999993</v>
      </c>
      <c r="AJ48" s="28">
        <v>4969.2</v>
      </c>
      <c r="AK48" s="35">
        <v>24552.480330000002</v>
      </c>
      <c r="AL48" s="28">
        <v>13903.89892</v>
      </c>
      <c r="AM48" s="28">
        <v>42481.516629999991</v>
      </c>
      <c r="AN48" s="28">
        <v>24395.631249999995</v>
      </c>
      <c r="AO48" s="28">
        <v>8859.1657899999991</v>
      </c>
      <c r="AP48" s="59">
        <v>89640.212589999981</v>
      </c>
      <c r="AQ48" s="28">
        <v>6122.8324699999994</v>
      </c>
      <c r="AR48" s="28">
        <v>22509.443299999995</v>
      </c>
      <c r="AS48" s="28">
        <v>23033.711589999995</v>
      </c>
    </row>
    <row r="49" spans="2:45" x14ac:dyDescent="0.3">
      <c r="C49" s="58"/>
      <c r="D49" s="58"/>
      <c r="E49" s="58"/>
      <c r="F49" s="58"/>
      <c r="G49" s="67"/>
      <c r="H49" s="58"/>
      <c r="I49" s="58"/>
      <c r="J49" s="58"/>
      <c r="K49" s="58"/>
      <c r="L49" s="67"/>
      <c r="M49" s="58"/>
      <c r="N49" s="58"/>
      <c r="O49" s="58"/>
      <c r="P49" s="58"/>
      <c r="Q49" s="67"/>
      <c r="R49" s="58"/>
      <c r="S49" s="58"/>
      <c r="T49" s="58"/>
      <c r="U49" s="58"/>
      <c r="V49" s="67"/>
      <c r="W49" s="58">
        <v>0</v>
      </c>
      <c r="X49" s="58">
        <v>0</v>
      </c>
      <c r="Y49" s="58">
        <v>0</v>
      </c>
      <c r="Z49" s="58">
        <v>0</v>
      </c>
      <c r="AA49" s="67">
        <v>0</v>
      </c>
      <c r="AB49" s="58">
        <v>0</v>
      </c>
      <c r="AC49" s="58">
        <v>0</v>
      </c>
      <c r="AD49" s="58">
        <v>0</v>
      </c>
      <c r="AE49" s="58">
        <v>0</v>
      </c>
      <c r="AF49" s="67">
        <v>0</v>
      </c>
      <c r="AG49" s="58">
        <v>0</v>
      </c>
      <c r="AH49" s="58">
        <v>0</v>
      </c>
      <c r="AI49" s="58">
        <v>0</v>
      </c>
      <c r="AJ49" s="58">
        <v>0</v>
      </c>
      <c r="AK49" s="67">
        <v>0</v>
      </c>
      <c r="AL49" s="58">
        <v>0</v>
      </c>
      <c r="AM49" s="58">
        <v>0</v>
      </c>
      <c r="AN49" s="58">
        <v>0</v>
      </c>
      <c r="AO49" s="58">
        <v>0</v>
      </c>
      <c r="AP49" s="67">
        <v>0</v>
      </c>
      <c r="AQ49" s="58">
        <v>0</v>
      </c>
      <c r="AR49" s="58">
        <f>TRUNC(AR41)-TRUNC(AR34+AR38+AR39)</f>
        <v>0</v>
      </c>
      <c r="AS49" s="58">
        <f t="shared" ref="AS49" si="4">TRUNC(AS41)-TRUNC(AS34+AS38+AS39)</f>
        <v>0</v>
      </c>
    </row>
    <row r="50" spans="2:45" x14ac:dyDescent="0.3">
      <c r="B50" s="26" t="s">
        <v>281</v>
      </c>
      <c r="C50" s="27"/>
      <c r="D50" s="27"/>
      <c r="E50" s="27"/>
      <c r="F50" s="27"/>
      <c r="G50" s="32"/>
      <c r="H50" s="27"/>
      <c r="I50" s="27"/>
      <c r="J50" s="27"/>
      <c r="K50" s="27"/>
      <c r="L50" s="32"/>
      <c r="M50" s="27"/>
      <c r="N50" s="27"/>
      <c r="O50" s="27"/>
      <c r="P50" s="27"/>
      <c r="Q50" s="32"/>
      <c r="R50" s="27"/>
      <c r="S50" s="27"/>
      <c r="T50" s="27"/>
      <c r="U50" s="27"/>
      <c r="V50" s="32"/>
      <c r="W50" s="27"/>
      <c r="X50" s="27"/>
      <c r="Y50" s="27"/>
      <c r="Z50" s="27"/>
      <c r="AA50" s="32"/>
      <c r="AB50" s="27"/>
      <c r="AC50" s="27"/>
      <c r="AD50" s="27"/>
      <c r="AE50" s="27"/>
      <c r="AF50" s="32"/>
      <c r="AG50" s="27"/>
      <c r="AH50" s="27"/>
      <c r="AI50" s="27"/>
      <c r="AJ50" s="27"/>
      <c r="AK50" s="32"/>
      <c r="AL50" s="27"/>
      <c r="AM50" s="27"/>
      <c r="AN50" s="27"/>
      <c r="AO50" s="27"/>
      <c r="AP50" s="32"/>
      <c r="AQ50" s="27"/>
      <c r="AR50" s="27"/>
      <c r="AS50" s="27"/>
    </row>
    <row r="51" spans="2:45" x14ac:dyDescent="0.3">
      <c r="B51" s="60" t="s">
        <v>151</v>
      </c>
      <c r="C51" s="62">
        <v>45961</v>
      </c>
      <c r="D51" s="62">
        <v>61575</v>
      </c>
      <c r="E51" s="62">
        <v>40004</v>
      </c>
      <c r="F51" s="62">
        <v>57596</v>
      </c>
      <c r="G51" s="63">
        <v>205136</v>
      </c>
      <c r="H51" s="62">
        <v>41300</v>
      </c>
      <c r="I51" s="62">
        <v>44802</v>
      </c>
      <c r="J51" s="62">
        <v>47338</v>
      </c>
      <c r="K51" s="62">
        <v>38072</v>
      </c>
      <c r="L51" s="63">
        <v>171512</v>
      </c>
      <c r="M51" s="62">
        <v>50571</v>
      </c>
      <c r="N51" s="62">
        <v>40381</v>
      </c>
      <c r="O51" s="62">
        <v>37554</v>
      </c>
      <c r="P51" s="62">
        <v>42954</v>
      </c>
      <c r="Q51" s="63">
        <v>171460</v>
      </c>
      <c r="R51" s="62">
        <v>4034.44479</v>
      </c>
      <c r="S51" s="62">
        <v>9707.9980099999993</v>
      </c>
      <c r="T51" s="62">
        <v>14895.94247</v>
      </c>
      <c r="U51" s="62">
        <v>9328.4076249999998</v>
      </c>
      <c r="V51" s="63">
        <v>37966.792894999999</v>
      </c>
      <c r="W51" s="62">
        <v>8521.4445350000005</v>
      </c>
      <c r="X51" s="62">
        <v>13750</v>
      </c>
      <c r="Y51" s="62">
        <v>18546.743215000002</v>
      </c>
      <c r="Z51" s="62">
        <v>17567.011875</v>
      </c>
      <c r="AA51" s="63">
        <v>58385.199625000008</v>
      </c>
      <c r="AB51" s="62">
        <v>24244.87256</v>
      </c>
      <c r="AC51" s="62">
        <v>17175.70721</v>
      </c>
      <c r="AD51" s="62">
        <v>29340.210740000002</v>
      </c>
      <c r="AE51" s="62">
        <v>21750.221425</v>
      </c>
      <c r="AF51" s="63">
        <v>92511.011934999988</v>
      </c>
      <c r="AG51" s="62">
        <v>34560.111960000002</v>
      </c>
      <c r="AH51" s="62">
        <v>33005.061589999998</v>
      </c>
      <c r="AI51" s="62">
        <v>24534.083250000007</v>
      </c>
      <c r="AJ51" s="62">
        <v>30581.417535</v>
      </c>
      <c r="AK51" s="63">
        <v>122680.67433500002</v>
      </c>
      <c r="AL51" s="62">
        <v>34949.523920000007</v>
      </c>
      <c r="AM51" s="62">
        <v>35201.378515000004</v>
      </c>
      <c r="AN51" s="62">
        <v>55957.977930000008</v>
      </c>
      <c r="AO51" s="62">
        <v>40068.556230000002</v>
      </c>
      <c r="AP51" s="63">
        <v>166177.43659500004</v>
      </c>
      <c r="AQ51" s="62">
        <v>54624.37283</v>
      </c>
      <c r="AR51" s="62">
        <f>AR53</f>
        <v>67608.333519999986</v>
      </c>
      <c r="AS51" s="62">
        <f>AS53</f>
        <v>40040.164589999993</v>
      </c>
    </row>
    <row r="52" spans="2:45" outlineLevel="1" x14ac:dyDescent="0.3">
      <c r="B52" s="20" t="s">
        <v>276</v>
      </c>
      <c r="C52" s="28">
        <v>52148</v>
      </c>
      <c r="D52" s="28">
        <v>66557</v>
      </c>
      <c r="E52" s="28">
        <v>46588</v>
      </c>
      <c r="F52" s="28">
        <v>62399</v>
      </c>
      <c r="G52" s="35">
        <v>227692</v>
      </c>
      <c r="H52" s="28">
        <v>42632</v>
      </c>
      <c r="I52" s="28">
        <v>46860</v>
      </c>
      <c r="J52" s="28">
        <v>48496</v>
      </c>
      <c r="K52" s="28">
        <v>39387</v>
      </c>
      <c r="L52" s="35">
        <v>177375</v>
      </c>
      <c r="M52" s="28">
        <v>55984</v>
      </c>
      <c r="N52" s="28">
        <v>45757</v>
      </c>
      <c r="O52" s="28">
        <v>41222</v>
      </c>
      <c r="P52" s="28">
        <v>45716</v>
      </c>
      <c r="Q52" s="35">
        <v>188679</v>
      </c>
      <c r="R52" s="28">
        <v>4034.44479</v>
      </c>
      <c r="S52" s="28">
        <v>10519.10982</v>
      </c>
      <c r="T52" s="28">
        <v>16924.876789999998</v>
      </c>
      <c r="U52" s="28">
        <v>11037.570709999998</v>
      </c>
      <c r="V52" s="35">
        <v>42516.002109999994</v>
      </c>
      <c r="W52" s="28">
        <v>10070.33814</v>
      </c>
      <c r="X52" s="28">
        <v>16006.51232</v>
      </c>
      <c r="Y52" s="28">
        <v>20256.321130000004</v>
      </c>
      <c r="Z52" s="28">
        <v>18775.837660000001</v>
      </c>
      <c r="AA52" s="35">
        <v>65109.009250000003</v>
      </c>
      <c r="AB52" s="28">
        <v>26051.347000000002</v>
      </c>
      <c r="AC52" s="28">
        <v>19056.562550000006</v>
      </c>
      <c r="AD52" s="28">
        <v>29948.254490000003</v>
      </c>
      <c r="AE52" s="28">
        <v>22964.128659999998</v>
      </c>
      <c r="AF52" s="35">
        <v>98020.29270000002</v>
      </c>
      <c r="AG52" s="28">
        <v>34895.070299999999</v>
      </c>
      <c r="AH52" s="28">
        <v>33005.061589999998</v>
      </c>
      <c r="AI52" s="28">
        <v>24668.583250000007</v>
      </c>
      <c r="AJ52" s="28">
        <v>31020.825499999999</v>
      </c>
      <c r="AK52" s="35">
        <v>123589.54063999999</v>
      </c>
      <c r="AL52" s="28">
        <v>35558.226570000013</v>
      </c>
      <c r="AM52" s="28">
        <v>35612.007289999994</v>
      </c>
      <c r="AN52" s="28">
        <v>56283.119430000006</v>
      </c>
      <c r="AO52" s="28">
        <v>40068.556230000002</v>
      </c>
      <c r="AP52" s="35">
        <v>167521.90952000002</v>
      </c>
      <c r="AQ52" s="28">
        <v>54767.518969999997</v>
      </c>
      <c r="AR52" s="28">
        <v>67853.294629999989</v>
      </c>
      <c r="AS52" s="28">
        <v>40040.164589999993</v>
      </c>
    </row>
    <row r="53" spans="2:45" outlineLevel="1" x14ac:dyDescent="0.3">
      <c r="B53" s="20" t="s">
        <v>277</v>
      </c>
      <c r="C53" s="28">
        <v>45961</v>
      </c>
      <c r="D53" s="28">
        <v>61575</v>
      </c>
      <c r="E53" s="28">
        <v>40004</v>
      </c>
      <c r="F53" s="28">
        <v>57596</v>
      </c>
      <c r="G53" s="35">
        <v>205136</v>
      </c>
      <c r="H53" s="28">
        <v>41300</v>
      </c>
      <c r="I53" s="28">
        <v>44802</v>
      </c>
      <c r="J53" s="28">
        <v>47338</v>
      </c>
      <c r="K53" s="28">
        <v>38072</v>
      </c>
      <c r="L53" s="35">
        <v>171512</v>
      </c>
      <c r="M53" s="28">
        <v>50571</v>
      </c>
      <c r="N53" s="28">
        <v>40381</v>
      </c>
      <c r="O53" s="28">
        <v>37554</v>
      </c>
      <c r="P53" s="28">
        <v>42954</v>
      </c>
      <c r="Q53" s="35">
        <v>171460</v>
      </c>
      <c r="R53" s="28">
        <v>4034.44479</v>
      </c>
      <c r="S53" s="28">
        <v>9707.9980099999993</v>
      </c>
      <c r="T53" s="28">
        <v>14895.94247</v>
      </c>
      <c r="U53" s="28">
        <v>9328.4076249999998</v>
      </c>
      <c r="V53" s="35">
        <v>37966.792894999999</v>
      </c>
      <c r="W53" s="28">
        <v>8521.4445350000005</v>
      </c>
      <c r="X53" s="28">
        <v>13750</v>
      </c>
      <c r="Y53" s="28">
        <v>18546.743215000002</v>
      </c>
      <c r="Z53" s="28">
        <v>17567.011875</v>
      </c>
      <c r="AA53" s="35">
        <v>58385.199625000008</v>
      </c>
      <c r="AB53" s="28">
        <v>24244.87256</v>
      </c>
      <c r="AC53" s="28">
        <v>17175.70721</v>
      </c>
      <c r="AD53" s="28">
        <v>29340.210740000002</v>
      </c>
      <c r="AE53" s="28">
        <v>21750.221425</v>
      </c>
      <c r="AF53" s="35">
        <v>92511.011934999988</v>
      </c>
      <c r="AG53" s="28">
        <v>34560.111960000002</v>
      </c>
      <c r="AH53" s="28">
        <v>33005.061589999998</v>
      </c>
      <c r="AI53" s="28">
        <v>24534.083250000007</v>
      </c>
      <c r="AJ53" s="28">
        <v>30581.417535</v>
      </c>
      <c r="AK53" s="35">
        <v>122680.67433500002</v>
      </c>
      <c r="AL53" s="28">
        <v>34949.523920000007</v>
      </c>
      <c r="AM53" s="28">
        <v>35201.378515000004</v>
      </c>
      <c r="AN53" s="28">
        <v>55957.977930000008</v>
      </c>
      <c r="AO53" s="28">
        <v>40068.556230000002</v>
      </c>
      <c r="AP53" s="35">
        <v>166177.43659500004</v>
      </c>
      <c r="AQ53" s="28">
        <v>54624.37283</v>
      </c>
      <c r="AR53" s="28">
        <v>67608.333519999986</v>
      </c>
      <c r="AS53" s="28">
        <v>40040.164589999993</v>
      </c>
    </row>
    <row r="54" spans="2:45" x14ac:dyDescent="0.3">
      <c r="C54" s="28"/>
      <c r="D54" s="28"/>
      <c r="E54" s="28"/>
      <c r="F54" s="73"/>
      <c r="G54" s="35"/>
      <c r="H54" s="28"/>
      <c r="I54" s="28"/>
      <c r="J54" s="28"/>
      <c r="K54" s="73"/>
      <c r="L54" s="35"/>
      <c r="M54" s="28"/>
      <c r="N54" s="28"/>
      <c r="O54" s="28"/>
      <c r="P54" s="73"/>
      <c r="Q54" s="35"/>
      <c r="R54" s="28"/>
      <c r="S54" s="28"/>
      <c r="T54" s="28"/>
      <c r="U54" s="73"/>
      <c r="V54" s="35"/>
      <c r="W54" s="28"/>
      <c r="X54" s="28"/>
      <c r="Y54" s="28"/>
      <c r="Z54" s="73"/>
      <c r="AA54" s="35"/>
      <c r="AB54" s="28"/>
      <c r="AC54" s="28"/>
      <c r="AD54" s="28"/>
      <c r="AE54" s="73"/>
      <c r="AF54" s="35"/>
      <c r="AG54" s="28"/>
      <c r="AH54" s="28"/>
      <c r="AI54" s="28"/>
      <c r="AJ54" s="73"/>
      <c r="AK54" s="35"/>
      <c r="AL54" s="28"/>
      <c r="AM54" s="28"/>
      <c r="AN54" s="28"/>
      <c r="AO54" s="73"/>
      <c r="AP54" s="35"/>
      <c r="AQ54" s="28"/>
      <c r="AR54" s="28"/>
      <c r="AS54" s="28"/>
    </row>
    <row r="55" spans="2:45" x14ac:dyDescent="0.3">
      <c r="B55" s="60" t="s">
        <v>158</v>
      </c>
      <c r="C55" s="62">
        <v>7345</v>
      </c>
      <c r="D55" s="62">
        <v>4906</v>
      </c>
      <c r="E55" s="62">
        <v>4004</v>
      </c>
      <c r="F55" s="64">
        <v>4168</v>
      </c>
      <c r="G55" s="63">
        <v>20423</v>
      </c>
      <c r="H55" s="62">
        <v>2264</v>
      </c>
      <c r="I55" s="62">
        <v>3432</v>
      </c>
      <c r="J55" s="62">
        <v>9625</v>
      </c>
      <c r="K55" s="64">
        <v>11228</v>
      </c>
      <c r="L55" s="63">
        <v>26549</v>
      </c>
      <c r="M55" s="62">
        <v>5672</v>
      </c>
      <c r="N55" s="62">
        <v>5283</v>
      </c>
      <c r="O55" s="62">
        <v>5737</v>
      </c>
      <c r="P55" s="64">
        <v>9904</v>
      </c>
      <c r="Q55" s="63">
        <v>26596</v>
      </c>
      <c r="R55" s="62">
        <v>7604.5907100000004</v>
      </c>
      <c r="S55" s="62">
        <v>5418.2889599999999</v>
      </c>
      <c r="T55" s="62">
        <v>11672.938740000001</v>
      </c>
      <c r="U55" s="64">
        <v>6321.1030700000001</v>
      </c>
      <c r="V55" s="63">
        <v>31016.921480000001</v>
      </c>
      <c r="W55" s="62">
        <v>6264.45507</v>
      </c>
      <c r="X55" s="62">
        <v>8763</v>
      </c>
      <c r="Y55" s="62">
        <v>8014.1916100000017</v>
      </c>
      <c r="Z55" s="64">
        <v>10854.995150000001</v>
      </c>
      <c r="AA55" s="63">
        <v>33896.64183</v>
      </c>
      <c r="AB55" s="62">
        <v>2767.1214</v>
      </c>
      <c r="AC55" s="62">
        <v>7349.4515700000002</v>
      </c>
      <c r="AD55" s="62">
        <v>7789.6600499999986</v>
      </c>
      <c r="AE55" s="64">
        <v>14363.37573</v>
      </c>
      <c r="AF55" s="63">
        <v>32269.608749999999</v>
      </c>
      <c r="AG55" s="62">
        <v>5470.5903200000002</v>
      </c>
      <c r="AH55" s="62">
        <v>9147.085860000001</v>
      </c>
      <c r="AI55" s="62">
        <v>8828.1965499999988</v>
      </c>
      <c r="AJ55" s="64">
        <v>14645.574770000001</v>
      </c>
      <c r="AK55" s="63">
        <v>38091.447500000002</v>
      </c>
      <c r="AL55" s="62">
        <v>8450.4905900000012</v>
      </c>
      <c r="AM55" s="62">
        <v>16298.826060000001</v>
      </c>
      <c r="AN55" s="62">
        <v>19249.617130000002</v>
      </c>
      <c r="AO55" s="64">
        <v>15288.848749999999</v>
      </c>
      <c r="AP55" s="63">
        <v>59287.782530000004</v>
      </c>
      <c r="AQ55" s="62">
        <v>2857.8302599999997</v>
      </c>
      <c r="AR55" s="62">
        <f>AR56</f>
        <v>15028.885939999996</v>
      </c>
      <c r="AS55" s="62">
        <f t="shared" ref="AS55" si="5">AS56</f>
        <v>18627.919530000003</v>
      </c>
    </row>
    <row r="56" spans="2:45" outlineLevel="1" x14ac:dyDescent="0.3">
      <c r="B56" s="20" t="s">
        <v>278</v>
      </c>
      <c r="C56" s="28">
        <v>7345</v>
      </c>
      <c r="D56" s="28">
        <v>4906</v>
      </c>
      <c r="E56" s="28">
        <v>4004</v>
      </c>
      <c r="F56" s="28">
        <v>4168</v>
      </c>
      <c r="G56" s="35">
        <v>20423</v>
      </c>
      <c r="H56" s="28">
        <v>2264</v>
      </c>
      <c r="I56" s="28">
        <v>3432</v>
      </c>
      <c r="J56" s="28">
        <v>9625</v>
      </c>
      <c r="K56" s="28">
        <v>11228</v>
      </c>
      <c r="L56" s="35">
        <v>26549</v>
      </c>
      <c r="M56" s="28">
        <v>5672</v>
      </c>
      <c r="N56" s="28">
        <v>5283</v>
      </c>
      <c r="O56" s="28">
        <v>5737</v>
      </c>
      <c r="P56" s="28">
        <v>9904</v>
      </c>
      <c r="Q56" s="35">
        <v>26596</v>
      </c>
      <c r="R56" s="28">
        <v>7604.5907100000004</v>
      </c>
      <c r="S56" s="28">
        <v>5418.2889599999999</v>
      </c>
      <c r="T56" s="28">
        <v>11672.938740000001</v>
      </c>
      <c r="U56" s="28">
        <v>6321.1030700000001</v>
      </c>
      <c r="V56" s="35">
        <v>31016.921480000001</v>
      </c>
      <c r="W56" s="28">
        <v>6264.45507</v>
      </c>
      <c r="X56" s="28">
        <v>8763</v>
      </c>
      <c r="Y56" s="28">
        <v>8014.1916100000017</v>
      </c>
      <c r="Z56" s="28">
        <v>10854.995150000001</v>
      </c>
      <c r="AA56" s="35">
        <v>33896.64183</v>
      </c>
      <c r="AB56" s="28">
        <v>2767.1214</v>
      </c>
      <c r="AC56" s="28">
        <v>7349.4515700000002</v>
      </c>
      <c r="AD56" s="28">
        <v>7789.6600499999986</v>
      </c>
      <c r="AE56" s="28">
        <v>14363.37573</v>
      </c>
      <c r="AF56" s="35">
        <v>32269.608749999999</v>
      </c>
      <c r="AG56" s="28">
        <v>5470.5903200000002</v>
      </c>
      <c r="AH56" s="28">
        <v>9147.085860000001</v>
      </c>
      <c r="AI56" s="28">
        <v>8828.1965499999988</v>
      </c>
      <c r="AJ56" s="28">
        <v>14645.574770000001</v>
      </c>
      <c r="AK56" s="35">
        <v>38091.447500000002</v>
      </c>
      <c r="AL56" s="28">
        <v>8450.4905900000012</v>
      </c>
      <c r="AM56" s="28">
        <v>16298.826060000001</v>
      </c>
      <c r="AN56" s="28">
        <v>19249.617130000002</v>
      </c>
      <c r="AO56" s="28">
        <v>15288.848749999999</v>
      </c>
      <c r="AP56" s="35">
        <v>59287.782530000004</v>
      </c>
      <c r="AQ56" s="28">
        <v>2857.8302599999997</v>
      </c>
      <c r="AR56" s="28">
        <v>15028.885939999996</v>
      </c>
      <c r="AS56" s="28">
        <v>18627.919530000003</v>
      </c>
    </row>
    <row r="57" spans="2:45" x14ac:dyDescent="0.3">
      <c r="F57" s="24"/>
      <c r="G57" s="37"/>
      <c r="K57" s="24"/>
      <c r="L57" s="37"/>
      <c r="P57" s="24"/>
      <c r="Q57" s="37"/>
      <c r="U57" s="24"/>
      <c r="V57" s="37"/>
      <c r="Z57" s="24"/>
      <c r="AA57" s="37"/>
      <c r="AE57" s="24"/>
      <c r="AF57" s="37"/>
      <c r="AJ57" s="24"/>
      <c r="AK57" s="37"/>
      <c r="AO57" s="24"/>
      <c r="AP57" s="37"/>
    </row>
    <row r="58" spans="2:45" x14ac:dyDescent="0.3">
      <c r="B58" s="60" t="s">
        <v>280</v>
      </c>
      <c r="C58" s="62">
        <v>59493</v>
      </c>
      <c r="D58" s="62">
        <v>71464</v>
      </c>
      <c r="E58" s="62">
        <v>50591</v>
      </c>
      <c r="F58" s="62">
        <v>66567</v>
      </c>
      <c r="G58" s="63">
        <v>248115</v>
      </c>
      <c r="H58" s="62">
        <v>44896</v>
      </c>
      <c r="I58" s="62">
        <v>50292</v>
      </c>
      <c r="J58" s="62">
        <v>58120</v>
      </c>
      <c r="K58" s="62">
        <v>50615</v>
      </c>
      <c r="L58" s="63">
        <v>203923</v>
      </c>
      <c r="M58" s="62">
        <v>61656</v>
      </c>
      <c r="N58" s="62">
        <v>51040</v>
      </c>
      <c r="O58" s="62">
        <v>46959</v>
      </c>
      <c r="P58" s="62">
        <v>55619</v>
      </c>
      <c r="Q58" s="63">
        <v>215274</v>
      </c>
      <c r="R58" s="62">
        <v>11639.0355</v>
      </c>
      <c r="S58" s="62">
        <v>15937.39878</v>
      </c>
      <c r="T58" s="62">
        <v>28597.81553</v>
      </c>
      <c r="U58" s="62">
        <v>17358.673779999997</v>
      </c>
      <c r="V58" s="63">
        <v>73532.923590000006</v>
      </c>
      <c r="W58" s="62">
        <v>16334.793210000002</v>
      </c>
      <c r="X58" s="62">
        <v>24769.141640000002</v>
      </c>
      <c r="Y58" s="62">
        <v>28270.512740000002</v>
      </c>
      <c r="Z58" s="62">
        <v>29630.83281</v>
      </c>
      <c r="AA58" s="63">
        <v>99005.280400000003</v>
      </c>
      <c r="AB58" s="62">
        <v>28818.468400000002</v>
      </c>
      <c r="AC58" s="62">
        <v>26406.01412</v>
      </c>
      <c r="AD58" s="62">
        <v>37737.914539999998</v>
      </c>
      <c r="AE58" s="62">
        <v>37327.504390000002</v>
      </c>
      <c r="AF58" s="63">
        <v>130289.90145</v>
      </c>
      <c r="AG58" s="62">
        <v>40365.660620000002</v>
      </c>
      <c r="AH58" s="62">
        <v>42152.147449999997</v>
      </c>
      <c r="AI58" s="62">
        <v>33496.779799999997</v>
      </c>
      <c r="AJ58" s="62">
        <v>45666.400269999998</v>
      </c>
      <c r="AK58" s="63">
        <v>161680.98814000003</v>
      </c>
      <c r="AL58" s="62">
        <v>44008.71716</v>
      </c>
      <c r="AM58" s="62">
        <v>51910.833349999994</v>
      </c>
      <c r="AN58" s="62">
        <v>75532.73655999999</v>
      </c>
      <c r="AO58" s="62">
        <v>55357.404980000007</v>
      </c>
      <c r="AP58" s="63">
        <v>226809.69205000001</v>
      </c>
      <c r="AQ58" s="62">
        <v>57625.34923</v>
      </c>
      <c r="AR58" s="62">
        <f>SUM(AR59:AR65)</f>
        <v>82882.180570000011</v>
      </c>
      <c r="AS58" s="62">
        <f t="shared" ref="AS58" si="6">SUM(AS59:AS65)</f>
        <v>58668.084120000007</v>
      </c>
    </row>
    <row r="59" spans="2:45" outlineLevel="1" x14ac:dyDescent="0.3">
      <c r="B59" s="20" t="s">
        <v>93</v>
      </c>
      <c r="C59" s="28">
        <v>869</v>
      </c>
      <c r="D59" s="29">
        <v>1841</v>
      </c>
      <c r="E59" s="29">
        <v>3289</v>
      </c>
      <c r="F59" s="28">
        <v>5010</v>
      </c>
      <c r="G59" s="35">
        <v>11009</v>
      </c>
      <c r="H59" s="28">
        <v>8725</v>
      </c>
      <c r="I59" s="29">
        <v>5534</v>
      </c>
      <c r="J59" s="29">
        <v>8987</v>
      </c>
      <c r="K59" s="28">
        <v>5186</v>
      </c>
      <c r="L59" s="35">
        <v>28432</v>
      </c>
      <c r="M59" s="28">
        <v>8218</v>
      </c>
      <c r="N59" s="29">
        <v>2052</v>
      </c>
      <c r="O59" s="29">
        <v>1568</v>
      </c>
      <c r="P59" s="28">
        <v>3125</v>
      </c>
      <c r="Q59" s="35">
        <v>14963</v>
      </c>
      <c r="R59" s="28">
        <v>0</v>
      </c>
      <c r="S59" s="29">
        <v>484.71499999999997</v>
      </c>
      <c r="T59" s="29">
        <v>20.000119999999999</v>
      </c>
      <c r="U59" s="28">
        <v>3581.0136000000002</v>
      </c>
      <c r="V59" s="35">
        <v>4085.7287200000001</v>
      </c>
      <c r="W59" s="28">
        <v>0</v>
      </c>
      <c r="X59" s="29">
        <v>0</v>
      </c>
      <c r="Y59" s="29">
        <v>600</v>
      </c>
      <c r="Z59" s="28">
        <v>1194.16516</v>
      </c>
      <c r="AA59" s="35">
        <v>1794.16516</v>
      </c>
      <c r="AB59" s="28">
        <v>0</v>
      </c>
      <c r="AC59" s="29">
        <v>0</v>
      </c>
      <c r="AD59" s="29">
        <v>2972.4451500000005</v>
      </c>
      <c r="AE59" s="28">
        <v>1259.7419199999999</v>
      </c>
      <c r="AF59" s="35">
        <v>4232.1870699999999</v>
      </c>
      <c r="AG59" s="28">
        <v>1321.2596699999999</v>
      </c>
      <c r="AH59" s="29">
        <v>3418.41041</v>
      </c>
      <c r="AI59" s="29">
        <v>777.45074</v>
      </c>
      <c r="AJ59" s="28">
        <v>1087.25369</v>
      </c>
      <c r="AK59" s="35">
        <v>6604.3745099999996</v>
      </c>
      <c r="AL59" s="28">
        <v>1090.7948700000002</v>
      </c>
      <c r="AM59" s="29">
        <v>3581.5439799999999</v>
      </c>
      <c r="AN59" s="29">
        <v>3630.7203500000001</v>
      </c>
      <c r="AO59" s="28">
        <v>4606.5966399999998</v>
      </c>
      <c r="AP59" s="35">
        <v>12909.655839999999</v>
      </c>
      <c r="AQ59" s="28">
        <v>4804.4320800000014</v>
      </c>
      <c r="AR59" s="29">
        <v>5899.5042400000002</v>
      </c>
      <c r="AS59" s="29">
        <v>3913.1322300000002</v>
      </c>
    </row>
    <row r="60" spans="2:45" outlineLevel="1" x14ac:dyDescent="0.3">
      <c r="B60" s="20" t="s">
        <v>94</v>
      </c>
      <c r="C60" s="28">
        <v>4341</v>
      </c>
      <c r="D60" s="29">
        <v>5357</v>
      </c>
      <c r="E60" s="29">
        <v>4365</v>
      </c>
      <c r="F60" s="28">
        <v>11713</v>
      </c>
      <c r="G60" s="35">
        <v>25776</v>
      </c>
      <c r="H60" s="28">
        <v>4505</v>
      </c>
      <c r="I60" s="29">
        <v>1168</v>
      </c>
      <c r="J60" s="29">
        <v>6972</v>
      </c>
      <c r="K60" s="28">
        <v>2595</v>
      </c>
      <c r="L60" s="35">
        <v>15240</v>
      </c>
      <c r="M60" s="28">
        <v>12691</v>
      </c>
      <c r="N60" s="29">
        <v>268</v>
      </c>
      <c r="O60" s="29">
        <v>4041</v>
      </c>
      <c r="P60" s="28">
        <v>3261</v>
      </c>
      <c r="Q60" s="35">
        <v>20261</v>
      </c>
      <c r="R60" s="28">
        <v>1045.58835</v>
      </c>
      <c r="S60" s="29">
        <v>8093.1301700000004</v>
      </c>
      <c r="T60" s="29">
        <v>6079.2108200000002</v>
      </c>
      <c r="U60" s="28">
        <v>897.98619999999994</v>
      </c>
      <c r="V60" s="35">
        <v>16115.91554</v>
      </c>
      <c r="W60" s="28">
        <v>4343.094720000001</v>
      </c>
      <c r="X60" s="29">
        <v>4182.5362599999999</v>
      </c>
      <c r="Y60" s="29">
        <v>2363.9894000000004</v>
      </c>
      <c r="Z60" s="28">
        <v>10342.107539999999</v>
      </c>
      <c r="AA60" s="35">
        <v>21231.727920000001</v>
      </c>
      <c r="AB60" s="28">
        <v>2542.53269</v>
      </c>
      <c r="AC60" s="29">
        <v>933.66988000000003</v>
      </c>
      <c r="AD60" s="29">
        <v>6322.1647800000001</v>
      </c>
      <c r="AE60" s="28">
        <v>7744.6916499999998</v>
      </c>
      <c r="AF60" s="35">
        <v>17543.059000000001</v>
      </c>
      <c r="AG60" s="28">
        <v>12874.879720000001</v>
      </c>
      <c r="AH60" s="29">
        <v>11397.158390000001</v>
      </c>
      <c r="AI60" s="29">
        <v>5409.1371999999992</v>
      </c>
      <c r="AJ60" s="28">
        <v>15346.651549999999</v>
      </c>
      <c r="AK60" s="35">
        <v>45027.826860000001</v>
      </c>
      <c r="AL60" s="28">
        <v>10730.40682</v>
      </c>
      <c r="AM60" s="29">
        <v>10057.28724</v>
      </c>
      <c r="AN60" s="29">
        <v>17020.516659999998</v>
      </c>
      <c r="AO60" s="28">
        <v>8402.3642600000003</v>
      </c>
      <c r="AP60" s="35">
        <v>46210.574980000005</v>
      </c>
      <c r="AQ60" s="28">
        <v>5970.4462199999998</v>
      </c>
      <c r="AR60" s="29">
        <v>14645.377</v>
      </c>
      <c r="AS60" s="29">
        <v>13269.462929999998</v>
      </c>
    </row>
    <row r="61" spans="2:45" outlineLevel="1" x14ac:dyDescent="0.3">
      <c r="B61" s="20" t="s">
        <v>95</v>
      </c>
      <c r="C61" s="28">
        <v>24618</v>
      </c>
      <c r="D61" s="29">
        <v>32908</v>
      </c>
      <c r="E61" s="29">
        <v>17595</v>
      </c>
      <c r="F61" s="28">
        <v>26547</v>
      </c>
      <c r="G61" s="35">
        <v>101668</v>
      </c>
      <c r="H61" s="28">
        <v>19841</v>
      </c>
      <c r="I61" s="29">
        <v>26024</v>
      </c>
      <c r="J61" s="29">
        <v>20548</v>
      </c>
      <c r="K61" s="28">
        <v>26871</v>
      </c>
      <c r="L61" s="35">
        <v>93284</v>
      </c>
      <c r="M61" s="28">
        <v>16238</v>
      </c>
      <c r="N61" s="29">
        <v>26837</v>
      </c>
      <c r="O61" s="29">
        <v>22725</v>
      </c>
      <c r="P61" s="28">
        <v>27241</v>
      </c>
      <c r="Q61" s="35">
        <v>93041</v>
      </c>
      <c r="R61" s="28">
        <v>2761.4533500000002</v>
      </c>
      <c r="S61" s="29">
        <v>2293.26415</v>
      </c>
      <c r="T61" s="29">
        <v>8364.1483900000003</v>
      </c>
      <c r="U61" s="28">
        <v>2265.02</v>
      </c>
      <c r="V61" s="35">
        <v>15683.885890000001</v>
      </c>
      <c r="W61" s="28">
        <v>4690.32</v>
      </c>
      <c r="X61" s="29">
        <v>5964.4834000000001</v>
      </c>
      <c r="Y61" s="29">
        <v>12979.635910000001</v>
      </c>
      <c r="Z61" s="28">
        <v>11943.68391</v>
      </c>
      <c r="AA61" s="35">
        <v>35578.123220000001</v>
      </c>
      <c r="AB61" s="28">
        <v>18932.799709999999</v>
      </c>
      <c r="AC61" s="29">
        <v>15294.851869999999</v>
      </c>
      <c r="AD61" s="29">
        <v>21050.102149999999</v>
      </c>
      <c r="AE61" s="28">
        <v>10435.009599999999</v>
      </c>
      <c r="AF61" s="35">
        <v>65712.763330000002</v>
      </c>
      <c r="AG61" s="28">
        <v>14981.707400000001</v>
      </c>
      <c r="AH61" s="29">
        <v>17514.910939999998</v>
      </c>
      <c r="AI61" s="29">
        <v>16453.907330000002</v>
      </c>
      <c r="AJ61" s="28">
        <v>16099.939699999999</v>
      </c>
      <c r="AK61" s="35">
        <v>65050.465370000005</v>
      </c>
      <c r="AL61" s="28">
        <v>22531.68779</v>
      </c>
      <c r="AM61" s="29">
        <v>14317.402799999998</v>
      </c>
      <c r="AN61" s="29">
        <v>32813.435530000002</v>
      </c>
      <c r="AO61" s="28">
        <v>30575.045850000002</v>
      </c>
      <c r="AP61" s="35">
        <v>100237.57196999999</v>
      </c>
      <c r="AQ61" s="28">
        <v>31028.991579999998</v>
      </c>
      <c r="AR61" s="29">
        <v>43655.414880000011</v>
      </c>
      <c r="AS61" s="29">
        <v>22940.510969999999</v>
      </c>
    </row>
    <row r="62" spans="2:45" outlineLevel="1" x14ac:dyDescent="0.3">
      <c r="B62" s="20" t="s">
        <v>302</v>
      </c>
      <c r="C62" s="28"/>
      <c r="D62" s="29"/>
      <c r="E62" s="29"/>
      <c r="F62" s="28"/>
      <c r="G62" s="35"/>
      <c r="H62" s="28"/>
      <c r="I62" s="29"/>
      <c r="J62" s="29"/>
      <c r="K62" s="28"/>
      <c r="L62" s="35"/>
      <c r="M62" s="28"/>
      <c r="N62" s="29"/>
      <c r="O62" s="29"/>
      <c r="P62" s="28"/>
      <c r="Q62" s="35"/>
      <c r="R62" s="28">
        <v>0</v>
      </c>
      <c r="S62" s="29">
        <v>0</v>
      </c>
      <c r="T62" s="29">
        <v>0</v>
      </c>
      <c r="U62" s="28">
        <v>0</v>
      </c>
      <c r="V62" s="35"/>
      <c r="W62" s="28"/>
      <c r="X62" s="29"/>
      <c r="Y62" s="29"/>
      <c r="Z62" s="28"/>
      <c r="AA62" s="35"/>
      <c r="AB62" s="28"/>
      <c r="AC62" s="29"/>
      <c r="AD62" s="29"/>
      <c r="AE62" s="28"/>
      <c r="AF62" s="35">
        <v>0</v>
      </c>
      <c r="AG62" s="28">
        <v>0</v>
      </c>
      <c r="AH62" s="29">
        <v>0</v>
      </c>
      <c r="AI62" s="29">
        <v>0</v>
      </c>
      <c r="AJ62" s="28">
        <v>0</v>
      </c>
      <c r="AK62" s="35">
        <v>0</v>
      </c>
      <c r="AL62" s="28">
        <v>978.69087999999999</v>
      </c>
      <c r="AM62" s="29">
        <v>1146.4635900000001</v>
      </c>
      <c r="AN62" s="29">
        <v>0</v>
      </c>
      <c r="AO62" s="28">
        <v>0</v>
      </c>
      <c r="AP62" s="35">
        <v>2125.1544699999999</v>
      </c>
      <c r="AQ62" s="28">
        <v>1233.5065500000001</v>
      </c>
      <c r="AR62" s="29">
        <v>0</v>
      </c>
      <c r="AS62" s="29">
        <v>2153.7051099999999</v>
      </c>
    </row>
    <row r="63" spans="2:45" outlineLevel="1" x14ac:dyDescent="0.3">
      <c r="B63" s="20" t="s">
        <v>96</v>
      </c>
      <c r="C63" s="28">
        <v>23200</v>
      </c>
      <c r="D63" s="29">
        <v>25920</v>
      </c>
      <c r="E63" s="29">
        <v>22876</v>
      </c>
      <c r="F63" s="28">
        <v>18521</v>
      </c>
      <c r="G63" s="35">
        <v>90517</v>
      </c>
      <c r="H63" s="28">
        <v>8055</v>
      </c>
      <c r="I63" s="29">
        <v>12195</v>
      </c>
      <c r="J63" s="29">
        <v>20931</v>
      </c>
      <c r="K63" s="28">
        <v>15508</v>
      </c>
      <c r="L63" s="35">
        <v>56689</v>
      </c>
      <c r="M63" s="28">
        <v>21031</v>
      </c>
      <c r="N63" s="29">
        <v>20376</v>
      </c>
      <c r="O63" s="29">
        <v>18205</v>
      </c>
      <c r="P63" s="28">
        <v>21282</v>
      </c>
      <c r="Q63" s="35">
        <v>80894</v>
      </c>
      <c r="R63" s="28">
        <v>7831.9938000000002</v>
      </c>
      <c r="S63" s="29">
        <v>5066.28946</v>
      </c>
      <c r="T63" s="29">
        <v>14134.456200000001</v>
      </c>
      <c r="U63" s="28">
        <v>10614.653979999999</v>
      </c>
      <c r="V63" s="35">
        <v>37647.39344</v>
      </c>
      <c r="W63" s="28">
        <v>7301.378490000001</v>
      </c>
      <c r="X63" s="29">
        <v>14102.761980000001</v>
      </c>
      <c r="Y63" s="29">
        <v>12326.887430000001</v>
      </c>
      <c r="Z63" s="28">
        <v>6150.8762000000006</v>
      </c>
      <c r="AA63" s="35">
        <v>39881.9041</v>
      </c>
      <c r="AB63" s="28">
        <v>5936.4859999999999</v>
      </c>
      <c r="AC63" s="29">
        <v>10177.49237</v>
      </c>
      <c r="AD63" s="29">
        <v>5300.5724600000012</v>
      </c>
      <c r="AE63" s="28">
        <v>16191.061220000003</v>
      </c>
      <c r="AF63" s="35">
        <v>37605.612050000003</v>
      </c>
      <c r="AG63" s="28">
        <v>7407.0137800000002</v>
      </c>
      <c r="AH63" s="29">
        <v>8044.6677099999988</v>
      </c>
      <c r="AI63" s="29">
        <v>9040.784529999999</v>
      </c>
      <c r="AJ63" s="28">
        <v>10398.20998</v>
      </c>
      <c r="AK63" s="35">
        <v>34890.675999999999</v>
      </c>
      <c r="AL63" s="28">
        <v>5465.9468000000006</v>
      </c>
      <c r="AM63" s="29">
        <v>17076.755740000001</v>
      </c>
      <c r="AN63" s="29">
        <v>17732.653349999997</v>
      </c>
      <c r="AO63" s="28">
        <v>6788.6282100000008</v>
      </c>
      <c r="AP63" s="35">
        <v>47063.984100000001</v>
      </c>
      <c r="AQ63" s="28">
        <v>11008.354360000001</v>
      </c>
      <c r="AR63" s="29">
        <v>10075.413430000001</v>
      </c>
      <c r="AS63" s="29">
        <v>14365.78607</v>
      </c>
    </row>
    <row r="64" spans="2:45" outlineLevel="1" x14ac:dyDescent="0.3">
      <c r="B64" s="20" t="s">
        <v>97</v>
      </c>
      <c r="C64" s="28">
        <v>6465</v>
      </c>
      <c r="D64" s="29">
        <v>5438</v>
      </c>
      <c r="E64" s="29">
        <v>2466</v>
      </c>
      <c r="F64" s="28">
        <v>4776</v>
      </c>
      <c r="G64" s="35">
        <v>19145</v>
      </c>
      <c r="H64" s="28">
        <v>3770</v>
      </c>
      <c r="I64" s="29">
        <v>5371</v>
      </c>
      <c r="J64" s="29">
        <v>682</v>
      </c>
      <c r="K64" s="28">
        <v>455</v>
      </c>
      <c r="L64" s="35">
        <v>10278</v>
      </c>
      <c r="M64" s="28">
        <v>3478</v>
      </c>
      <c r="N64" s="29">
        <v>1507</v>
      </c>
      <c r="O64" s="29">
        <v>420</v>
      </c>
      <c r="P64" s="28">
        <v>710</v>
      </c>
      <c r="Q64" s="35">
        <v>6115</v>
      </c>
      <c r="R64" s="28">
        <v>0</v>
      </c>
      <c r="S64" s="29">
        <v>0</v>
      </c>
      <c r="T64" s="29">
        <v>0</v>
      </c>
      <c r="U64" s="28">
        <v>0</v>
      </c>
      <c r="V64" s="35">
        <v>0</v>
      </c>
      <c r="W64" s="28">
        <v>0</v>
      </c>
      <c r="X64" s="29">
        <v>519.36</v>
      </c>
      <c r="Y64" s="29">
        <v>0</v>
      </c>
      <c r="Z64" s="28">
        <v>0</v>
      </c>
      <c r="AA64" s="35">
        <v>519.36</v>
      </c>
      <c r="AB64" s="28">
        <v>1406.65</v>
      </c>
      <c r="AC64" s="29">
        <v>0</v>
      </c>
      <c r="AD64" s="29">
        <v>2092.63</v>
      </c>
      <c r="AE64" s="28">
        <v>1697</v>
      </c>
      <c r="AF64" s="35">
        <v>5196.2800000000007</v>
      </c>
      <c r="AG64" s="28">
        <v>3780.8000499999998</v>
      </c>
      <c r="AH64" s="29">
        <v>1777</v>
      </c>
      <c r="AI64" s="29">
        <v>911</v>
      </c>
      <c r="AJ64" s="28">
        <v>2734.3453500000001</v>
      </c>
      <c r="AK64" s="35">
        <v>9203.1453999999994</v>
      </c>
      <c r="AL64" s="28">
        <v>3211.19</v>
      </c>
      <c r="AM64" s="29">
        <v>5731.38</v>
      </c>
      <c r="AN64" s="29">
        <v>3308.38</v>
      </c>
      <c r="AO64" s="28">
        <v>4984.7700199999999</v>
      </c>
      <c r="AP64" s="35">
        <v>17235.720020000001</v>
      </c>
      <c r="AQ64" s="28">
        <v>2700</v>
      </c>
      <c r="AR64" s="29">
        <v>5682.54</v>
      </c>
      <c r="AS64" s="29">
        <v>1678.5176000000001</v>
      </c>
    </row>
    <row r="65" spans="2:45" outlineLevel="1" x14ac:dyDescent="0.3">
      <c r="B65" s="20" t="s">
        <v>305</v>
      </c>
      <c r="C65" s="28"/>
      <c r="D65" s="29"/>
      <c r="E65" s="29"/>
      <c r="F65" s="28"/>
      <c r="G65" s="35"/>
      <c r="H65" s="28"/>
      <c r="I65" s="29"/>
      <c r="J65" s="29"/>
      <c r="K65" s="28"/>
      <c r="L65" s="35"/>
      <c r="M65" s="28"/>
      <c r="N65" s="29"/>
      <c r="O65" s="29"/>
      <c r="P65" s="28"/>
      <c r="Q65" s="35"/>
      <c r="R65" s="28">
        <v>0</v>
      </c>
      <c r="S65" s="29">
        <v>0</v>
      </c>
      <c r="T65" s="29">
        <v>0</v>
      </c>
      <c r="U65" s="28">
        <v>0</v>
      </c>
      <c r="V65" s="35"/>
      <c r="W65" s="28"/>
      <c r="X65" s="29"/>
      <c r="Y65" s="29"/>
      <c r="Z65" s="28"/>
      <c r="AA65" s="35"/>
      <c r="AB65" s="28"/>
      <c r="AC65" s="29"/>
      <c r="AD65" s="29"/>
      <c r="AE65" s="28"/>
      <c r="AF65" s="35">
        <v>0</v>
      </c>
      <c r="AG65" s="28">
        <v>0</v>
      </c>
      <c r="AH65" s="29">
        <v>0</v>
      </c>
      <c r="AI65" s="29">
        <v>904.5</v>
      </c>
      <c r="AJ65" s="28">
        <v>0</v>
      </c>
      <c r="AK65" s="35">
        <v>904.5</v>
      </c>
      <c r="AL65" s="28">
        <v>0</v>
      </c>
      <c r="AM65" s="29">
        <v>0</v>
      </c>
      <c r="AN65" s="29">
        <v>1027.0306699999999</v>
      </c>
      <c r="AO65" s="28">
        <v>0</v>
      </c>
      <c r="AP65" s="35">
        <v>1027.0306699999999</v>
      </c>
      <c r="AQ65" s="28">
        <v>879.61843999999996</v>
      </c>
      <c r="AR65" s="29">
        <v>2923.93102</v>
      </c>
      <c r="AS65" s="29">
        <v>346.96921000000003</v>
      </c>
    </row>
    <row r="66" spans="2:45" x14ac:dyDescent="0.3">
      <c r="C66" s="55"/>
      <c r="D66" s="55"/>
      <c r="E66" s="55"/>
      <c r="F66" s="55"/>
      <c r="G66" s="37"/>
      <c r="H66" s="55"/>
      <c r="I66" s="55"/>
      <c r="J66" s="55"/>
      <c r="K66" s="55"/>
      <c r="L66" s="37"/>
      <c r="M66" s="55"/>
      <c r="N66" s="55"/>
      <c r="O66" s="55"/>
      <c r="P66" s="55"/>
      <c r="Q66" s="37"/>
      <c r="R66" s="55"/>
      <c r="S66" s="55"/>
      <c r="T66" s="55"/>
      <c r="U66" s="55"/>
      <c r="V66" s="37"/>
      <c r="W66" s="55"/>
      <c r="X66" s="55"/>
      <c r="Y66" s="55">
        <v>0</v>
      </c>
      <c r="Z66" s="55">
        <v>0</v>
      </c>
      <c r="AA66" s="37"/>
      <c r="AB66" s="55">
        <v>0</v>
      </c>
      <c r="AC66" s="55">
        <v>0</v>
      </c>
      <c r="AD66" s="55">
        <v>0</v>
      </c>
      <c r="AE66" s="55">
        <v>0</v>
      </c>
      <c r="AF66" s="37">
        <v>0</v>
      </c>
      <c r="AG66" s="55">
        <v>0</v>
      </c>
      <c r="AH66" s="55">
        <v>0</v>
      </c>
      <c r="AI66" s="55">
        <v>0</v>
      </c>
      <c r="AJ66" s="55">
        <v>0</v>
      </c>
      <c r="AK66" s="37"/>
      <c r="AL66" s="55">
        <v>0</v>
      </c>
      <c r="AM66" s="55">
        <v>0</v>
      </c>
      <c r="AN66" s="55">
        <v>0</v>
      </c>
      <c r="AO66" s="55">
        <v>0</v>
      </c>
      <c r="AP66" s="37"/>
      <c r="AQ66" s="55">
        <v>0</v>
      </c>
      <c r="AR66" s="55">
        <f>AR58-AR56-AR52</f>
        <v>0</v>
      </c>
      <c r="AS66" s="55">
        <f>AS58-AS56-AS52</f>
        <v>0</v>
      </c>
    </row>
    <row r="67" spans="2:45" x14ac:dyDescent="0.3">
      <c r="B67" s="26" t="s">
        <v>335</v>
      </c>
      <c r="C67" s="27"/>
      <c r="D67" s="27"/>
      <c r="E67" s="27"/>
      <c r="F67" s="27"/>
      <c r="G67" s="32"/>
      <c r="H67" s="27"/>
      <c r="I67" s="27"/>
      <c r="J67" s="27"/>
      <c r="K67" s="27"/>
      <c r="L67" s="32"/>
      <c r="M67" s="27"/>
      <c r="N67" s="27"/>
      <c r="O67" s="27"/>
      <c r="P67" s="27"/>
      <c r="Q67" s="32"/>
      <c r="R67" s="27"/>
      <c r="S67" s="27"/>
      <c r="T67" s="27"/>
      <c r="U67" s="27"/>
      <c r="V67" s="32"/>
      <c r="W67" s="27"/>
      <c r="X67" s="27"/>
      <c r="Y67" s="27"/>
      <c r="Z67" s="27"/>
      <c r="AA67" s="32"/>
      <c r="AB67" s="27"/>
      <c r="AC67" s="27"/>
      <c r="AD67" s="27"/>
      <c r="AE67" s="27"/>
      <c r="AF67" s="32"/>
      <c r="AG67" s="27"/>
      <c r="AH67" s="27"/>
      <c r="AI67" s="27"/>
      <c r="AJ67" s="27"/>
      <c r="AK67" s="32"/>
      <c r="AL67" s="27"/>
      <c r="AM67" s="27"/>
      <c r="AN67" s="27"/>
      <c r="AO67" s="27"/>
      <c r="AP67" s="32"/>
      <c r="AQ67" s="27"/>
      <c r="AR67" s="27"/>
      <c r="AS67" s="27"/>
    </row>
    <row r="68" spans="2:45" x14ac:dyDescent="0.3">
      <c r="B68" s="60" t="s">
        <v>151</v>
      </c>
      <c r="C68" s="62">
        <v>52535</v>
      </c>
      <c r="D68" s="62">
        <v>65295</v>
      </c>
      <c r="E68" s="62">
        <v>58078</v>
      </c>
      <c r="F68" s="62">
        <v>53699</v>
      </c>
      <c r="G68" s="63">
        <v>229607</v>
      </c>
      <c r="H68" s="62">
        <v>31103</v>
      </c>
      <c r="I68" s="62">
        <v>32560</v>
      </c>
      <c r="J68" s="62">
        <v>18520</v>
      </c>
      <c r="K68" s="62">
        <v>22295</v>
      </c>
      <c r="L68" s="63">
        <v>104478</v>
      </c>
      <c r="M68" s="62">
        <v>20176</v>
      </c>
      <c r="N68" s="62">
        <v>19488</v>
      </c>
      <c r="O68" s="62">
        <v>22634</v>
      </c>
      <c r="P68" s="62">
        <v>23167</v>
      </c>
      <c r="Q68" s="63">
        <v>85465</v>
      </c>
      <c r="R68" s="62">
        <v>42099.105579999996</v>
      </c>
      <c r="S68" s="62">
        <v>65317.334139999992</v>
      </c>
      <c r="T68" s="62">
        <v>146791.38031500002</v>
      </c>
      <c r="U68" s="62">
        <v>117476.12188000005</v>
      </c>
      <c r="V68" s="63">
        <v>371683.94191500003</v>
      </c>
      <c r="W68" s="62">
        <v>118220.99378999998</v>
      </c>
      <c r="X68" s="62">
        <v>218263</v>
      </c>
      <c r="Y68" s="62">
        <v>186200.03061999992</v>
      </c>
      <c r="Z68" s="62">
        <v>125537.69913999998</v>
      </c>
      <c r="AA68" s="63">
        <v>648221.72354999988</v>
      </c>
      <c r="AB68" s="62">
        <v>160662.27324999994</v>
      </c>
      <c r="AC68" s="62">
        <v>257260.06750000009</v>
      </c>
      <c r="AD68" s="62">
        <v>183374.12659499995</v>
      </c>
      <c r="AE68" s="62">
        <v>188376.61412999997</v>
      </c>
      <c r="AF68" s="63">
        <v>789673.08147500001</v>
      </c>
      <c r="AG68" s="62">
        <v>193893.92634000003</v>
      </c>
      <c r="AH68" s="62">
        <v>187878.46459999992</v>
      </c>
      <c r="AI68" s="62">
        <v>163176.00314000004</v>
      </c>
      <c r="AJ68" s="62">
        <v>115271.81038499998</v>
      </c>
      <c r="AK68" s="63">
        <v>660220.20446499996</v>
      </c>
      <c r="AL68" s="62">
        <v>144237.52650999994</v>
      </c>
      <c r="AM68" s="62">
        <v>205364.99400499999</v>
      </c>
      <c r="AN68" s="62">
        <v>167863.93594</v>
      </c>
      <c r="AO68" s="62">
        <v>292695.33131000004</v>
      </c>
      <c r="AP68" s="63">
        <v>810161.78776500002</v>
      </c>
      <c r="AQ68" s="62">
        <v>338442.57209499995</v>
      </c>
      <c r="AR68" s="62">
        <f>AR70</f>
        <v>321831.99910000002</v>
      </c>
      <c r="AS68" s="62">
        <f>AS70</f>
        <v>186341.46969000003</v>
      </c>
    </row>
    <row r="69" spans="2:45" outlineLevel="1" x14ac:dyDescent="0.3">
      <c r="B69" s="20" t="s">
        <v>276</v>
      </c>
      <c r="C69" s="28">
        <v>62316</v>
      </c>
      <c r="D69" s="28">
        <v>85667</v>
      </c>
      <c r="E69" s="28">
        <v>88152</v>
      </c>
      <c r="F69" s="28">
        <v>78492</v>
      </c>
      <c r="G69" s="35">
        <v>314627</v>
      </c>
      <c r="H69" s="28">
        <v>31654</v>
      </c>
      <c r="I69" s="28">
        <v>33094</v>
      </c>
      <c r="J69" s="28">
        <v>20191</v>
      </c>
      <c r="K69" s="28">
        <v>23494</v>
      </c>
      <c r="L69" s="35">
        <v>108433</v>
      </c>
      <c r="M69" s="28">
        <v>21923</v>
      </c>
      <c r="N69" s="28">
        <v>19473</v>
      </c>
      <c r="O69" s="28">
        <v>24466</v>
      </c>
      <c r="P69" s="28">
        <v>25328</v>
      </c>
      <c r="Q69" s="35">
        <v>91190</v>
      </c>
      <c r="R69" s="28">
        <v>42284.555209999999</v>
      </c>
      <c r="S69" s="28">
        <v>74932.890180000002</v>
      </c>
      <c r="T69" s="28">
        <v>165707.12320999999</v>
      </c>
      <c r="U69" s="28">
        <v>126375.42929</v>
      </c>
      <c r="V69" s="35">
        <v>409299.99789</v>
      </c>
      <c r="W69" s="28">
        <v>126593.58917999998</v>
      </c>
      <c r="X69" s="28">
        <v>226029.02731151896</v>
      </c>
      <c r="Y69" s="28">
        <v>191926.90289999996</v>
      </c>
      <c r="Z69" s="28">
        <v>129017.41211000002</v>
      </c>
      <c r="AA69" s="35">
        <v>673566.93150151893</v>
      </c>
      <c r="AB69" s="28">
        <v>161905.62350999995</v>
      </c>
      <c r="AC69" s="28">
        <v>258616.45966000008</v>
      </c>
      <c r="AD69" s="28">
        <v>186048.25808999996</v>
      </c>
      <c r="AE69" s="28">
        <v>190796.84365</v>
      </c>
      <c r="AF69" s="35">
        <v>797367.18490999995</v>
      </c>
      <c r="AG69" s="28">
        <v>196369.26800000004</v>
      </c>
      <c r="AH69" s="28">
        <v>190600.86759999991</v>
      </c>
      <c r="AI69" s="28">
        <v>166732.70714000004</v>
      </c>
      <c r="AJ69" s="28">
        <v>117334.29741999999</v>
      </c>
      <c r="AK69" s="35">
        <v>671037.14015999995</v>
      </c>
      <c r="AL69" s="28">
        <v>144533.56385999994</v>
      </c>
      <c r="AM69" s="28">
        <v>205668.14435000002</v>
      </c>
      <c r="AN69" s="28">
        <v>167917.63944</v>
      </c>
      <c r="AO69" s="28">
        <v>292695.33131000004</v>
      </c>
      <c r="AP69" s="35">
        <v>810814.67896000005</v>
      </c>
      <c r="AQ69" s="28">
        <v>338754.52633999998</v>
      </c>
      <c r="AR69" s="28">
        <f>AR34-AR52</f>
        <v>321587.03798999998</v>
      </c>
      <c r="AS69" s="28">
        <f>AS34-AS52</f>
        <v>186341.46969000003</v>
      </c>
    </row>
    <row r="70" spans="2:45" outlineLevel="1" x14ac:dyDescent="0.3">
      <c r="B70" s="20" t="s">
        <v>277</v>
      </c>
      <c r="C70" s="28">
        <v>52535</v>
      </c>
      <c r="D70" s="28">
        <v>65295</v>
      </c>
      <c r="E70" s="28">
        <v>58078</v>
      </c>
      <c r="F70" s="28">
        <v>53699</v>
      </c>
      <c r="G70" s="35">
        <v>229607</v>
      </c>
      <c r="H70" s="28">
        <v>31103</v>
      </c>
      <c r="I70" s="28">
        <v>32560</v>
      </c>
      <c r="J70" s="28">
        <v>18520</v>
      </c>
      <c r="K70" s="28">
        <v>22295</v>
      </c>
      <c r="L70" s="35">
        <v>104478</v>
      </c>
      <c r="M70" s="28">
        <v>20176</v>
      </c>
      <c r="N70" s="28">
        <v>19488</v>
      </c>
      <c r="O70" s="28">
        <v>22634</v>
      </c>
      <c r="P70" s="28">
        <v>23167</v>
      </c>
      <c r="Q70" s="35">
        <v>85465</v>
      </c>
      <c r="R70" s="28">
        <v>42099.105579999996</v>
      </c>
      <c r="S70" s="28">
        <v>65317.334139999992</v>
      </c>
      <c r="T70" s="28">
        <v>146791.38031500002</v>
      </c>
      <c r="U70" s="28">
        <v>117476.12188000005</v>
      </c>
      <c r="V70" s="35">
        <v>371683.94191500003</v>
      </c>
      <c r="W70" s="28">
        <v>118220.99378999998</v>
      </c>
      <c r="X70" s="28">
        <v>218263</v>
      </c>
      <c r="Y70" s="28">
        <v>186200.03061999992</v>
      </c>
      <c r="Z70" s="28">
        <v>125537.69913999998</v>
      </c>
      <c r="AA70" s="35">
        <v>648221.72354999988</v>
      </c>
      <c r="AB70" s="28">
        <v>160662.27324999994</v>
      </c>
      <c r="AC70" s="28">
        <v>257260.06750000009</v>
      </c>
      <c r="AD70" s="28">
        <v>183374.12659499995</v>
      </c>
      <c r="AE70" s="28">
        <v>188376.61412999997</v>
      </c>
      <c r="AF70" s="35">
        <v>789673.08147500001</v>
      </c>
      <c r="AG70" s="28">
        <v>193893.92634000003</v>
      </c>
      <c r="AH70" s="28">
        <v>187878.46459999992</v>
      </c>
      <c r="AI70" s="28">
        <v>163176.00314000004</v>
      </c>
      <c r="AJ70" s="28">
        <v>115271.81038499998</v>
      </c>
      <c r="AK70" s="35">
        <v>660220.20446499996</v>
      </c>
      <c r="AL70" s="28">
        <v>144237.52650999994</v>
      </c>
      <c r="AM70" s="28">
        <v>205364.99400499999</v>
      </c>
      <c r="AN70" s="28">
        <v>167863.93594</v>
      </c>
      <c r="AO70" s="28">
        <v>292695.33131000004</v>
      </c>
      <c r="AP70" s="35">
        <v>810161.78776500002</v>
      </c>
      <c r="AQ70" s="28">
        <v>338442.57209499995</v>
      </c>
      <c r="AR70" s="28">
        <f>AR35-AR53</f>
        <v>321831.99910000002</v>
      </c>
      <c r="AS70" s="28">
        <f>AS35-AS53</f>
        <v>186341.46969000003</v>
      </c>
    </row>
    <row r="71" spans="2:45" x14ac:dyDescent="0.3">
      <c r="C71" s="28"/>
      <c r="D71" s="28"/>
      <c r="E71" s="28"/>
      <c r="F71" s="73"/>
      <c r="G71" s="35"/>
      <c r="H71" s="28"/>
      <c r="I71" s="28"/>
      <c r="J71" s="28"/>
      <c r="K71" s="73"/>
      <c r="L71" s="35"/>
      <c r="M71" s="28"/>
      <c r="N71" s="28"/>
      <c r="O71" s="28"/>
      <c r="P71" s="73"/>
      <c r="Q71" s="35"/>
      <c r="R71" s="28"/>
      <c r="S71" s="28"/>
      <c r="T71" s="28"/>
      <c r="U71" s="73"/>
      <c r="V71" s="35"/>
      <c r="W71" s="28"/>
      <c r="X71" s="28"/>
      <c r="Y71" s="28"/>
      <c r="Z71" s="73"/>
      <c r="AA71" s="35"/>
      <c r="AB71" s="28"/>
      <c r="AC71" s="28"/>
      <c r="AD71" s="28"/>
      <c r="AE71" s="73"/>
      <c r="AF71" s="35"/>
      <c r="AG71" s="28"/>
      <c r="AH71" s="28"/>
      <c r="AI71" s="28"/>
      <c r="AJ71" s="73"/>
      <c r="AK71" s="35"/>
      <c r="AL71" s="28"/>
      <c r="AM71" s="28"/>
      <c r="AN71" s="28"/>
      <c r="AO71" s="73"/>
      <c r="AP71" s="35"/>
      <c r="AQ71" s="28"/>
      <c r="AR71" s="28"/>
      <c r="AS71" s="28"/>
    </row>
    <row r="72" spans="2:45" x14ac:dyDescent="0.3">
      <c r="B72" s="60" t="s">
        <v>158</v>
      </c>
      <c r="C72" s="62">
        <v>33004</v>
      </c>
      <c r="D72" s="62">
        <v>21702</v>
      </c>
      <c r="E72" s="62">
        <v>39297</v>
      </c>
      <c r="F72" s="64">
        <v>50775</v>
      </c>
      <c r="G72" s="63">
        <v>144778</v>
      </c>
      <c r="H72" s="62">
        <v>47856</v>
      </c>
      <c r="I72" s="62">
        <v>44971</v>
      </c>
      <c r="J72" s="62">
        <v>34393</v>
      </c>
      <c r="K72" s="64">
        <v>52383</v>
      </c>
      <c r="L72" s="63">
        <v>179603</v>
      </c>
      <c r="M72" s="62">
        <v>85585</v>
      </c>
      <c r="N72" s="62">
        <v>245342</v>
      </c>
      <c r="O72" s="62">
        <v>15688</v>
      </c>
      <c r="P72" s="64">
        <v>126105</v>
      </c>
      <c r="Q72" s="63">
        <v>472720</v>
      </c>
      <c r="R72" s="62">
        <v>23395.455080000007</v>
      </c>
      <c r="S72" s="62">
        <v>11235.441070000001</v>
      </c>
      <c r="T72" s="62">
        <v>131183.54410000006</v>
      </c>
      <c r="U72" s="64">
        <v>172146.21587000001</v>
      </c>
      <c r="V72" s="63">
        <v>337960.65612000006</v>
      </c>
      <c r="W72" s="62">
        <v>125946.17172999996</v>
      </c>
      <c r="X72" s="62">
        <v>165393</v>
      </c>
      <c r="Y72" s="62">
        <v>156824.04395000014</v>
      </c>
      <c r="Z72" s="64">
        <v>215071.89851000009</v>
      </c>
      <c r="AA72" s="63">
        <v>663235.11419000011</v>
      </c>
      <c r="AB72" s="62">
        <v>240758.66697000025</v>
      </c>
      <c r="AC72" s="62">
        <v>50964.284069999994</v>
      </c>
      <c r="AD72" s="62">
        <v>177085.4106</v>
      </c>
      <c r="AE72" s="64">
        <v>86074.985510000231</v>
      </c>
      <c r="AF72" s="63">
        <v>554883.34715000051</v>
      </c>
      <c r="AG72" s="62">
        <v>132553.07572000011</v>
      </c>
      <c r="AH72" s="62">
        <v>162608.44641400041</v>
      </c>
      <c r="AI72" s="62">
        <v>245168.93393999949</v>
      </c>
      <c r="AJ72" s="62">
        <v>281734.85226999986</v>
      </c>
      <c r="AK72" s="63">
        <v>822065.30834399979</v>
      </c>
      <c r="AL72" s="62">
        <v>227841.94373000023</v>
      </c>
      <c r="AM72" s="62">
        <v>286500.66448000015</v>
      </c>
      <c r="AN72" s="62">
        <v>837460.61479999986</v>
      </c>
      <c r="AO72" s="62">
        <v>227984.22321999993</v>
      </c>
      <c r="AP72" s="63">
        <v>1579787.4462300001</v>
      </c>
      <c r="AQ72" s="62">
        <v>212681.5476570914</v>
      </c>
      <c r="AR72" s="62">
        <f>SUM(AR73:AR74)</f>
        <v>871104.54935962998</v>
      </c>
      <c r="AS72" s="62">
        <f>SUM(AS73:AS74)</f>
        <v>885629.85294733115</v>
      </c>
    </row>
    <row r="73" spans="2:45" outlineLevel="1" x14ac:dyDescent="0.3">
      <c r="B73" s="20" t="s">
        <v>278</v>
      </c>
      <c r="C73" s="28">
        <v>13720</v>
      </c>
      <c r="D73" s="28">
        <v>10005</v>
      </c>
      <c r="E73" s="28">
        <v>12165</v>
      </c>
      <c r="F73" s="28">
        <v>11889</v>
      </c>
      <c r="G73" s="35">
        <v>47779</v>
      </c>
      <c r="H73" s="28">
        <v>9013</v>
      </c>
      <c r="I73" s="28">
        <v>19048</v>
      </c>
      <c r="J73" s="28">
        <v>19906</v>
      </c>
      <c r="K73" s="28">
        <v>17981</v>
      </c>
      <c r="L73" s="35">
        <v>65948</v>
      </c>
      <c r="M73" s="28">
        <v>30304</v>
      </c>
      <c r="N73" s="28">
        <v>40195</v>
      </c>
      <c r="O73" s="28">
        <v>4424</v>
      </c>
      <c r="P73" s="28">
        <v>41626</v>
      </c>
      <c r="Q73" s="35">
        <v>116549</v>
      </c>
      <c r="R73" s="28">
        <v>1581.9788399999979</v>
      </c>
      <c r="S73" s="28">
        <v>2071.2352200000005</v>
      </c>
      <c r="T73" s="28">
        <v>8966.5669000000053</v>
      </c>
      <c r="U73" s="28">
        <v>22572.078749999855</v>
      </c>
      <c r="V73" s="35">
        <v>35191.859709999859</v>
      </c>
      <c r="W73" s="28">
        <v>28682.269209999995</v>
      </c>
      <c r="X73" s="28">
        <v>22185</v>
      </c>
      <c r="Y73" s="28">
        <v>28603.813310000012</v>
      </c>
      <c r="Z73" s="28">
        <v>36411.427879999981</v>
      </c>
      <c r="AA73" s="35">
        <v>115882.51039999997</v>
      </c>
      <c r="AB73" s="28">
        <v>36901.564489999961</v>
      </c>
      <c r="AC73" s="28">
        <v>27454.372829999997</v>
      </c>
      <c r="AD73" s="28">
        <v>30093.109709999961</v>
      </c>
      <c r="AE73" s="28">
        <v>15055.997150000003</v>
      </c>
      <c r="AF73" s="35">
        <v>109505.04417999992</v>
      </c>
      <c r="AG73" s="28">
        <v>36604.179149999996</v>
      </c>
      <c r="AH73" s="28">
        <v>20472.376550000001</v>
      </c>
      <c r="AI73" s="28">
        <v>47530.963380000008</v>
      </c>
      <c r="AJ73" s="28">
        <v>59601.634080000011</v>
      </c>
      <c r="AK73" s="35">
        <v>164209.15316000002</v>
      </c>
      <c r="AL73" s="28">
        <v>47798.086049999998</v>
      </c>
      <c r="AM73" s="28">
        <v>144476.23486999996</v>
      </c>
      <c r="AN73" s="28">
        <v>35266.12487</v>
      </c>
      <c r="AO73" s="28">
        <v>39307.208930000001</v>
      </c>
      <c r="AP73" s="35">
        <v>266847.65471999993</v>
      </c>
      <c r="AQ73" s="28">
        <v>39249.139639999994</v>
      </c>
      <c r="AR73" s="28">
        <f>AR38-AR56</f>
        <v>31953.028629999997</v>
      </c>
      <c r="AS73" s="28">
        <f>AS38-AS56</f>
        <v>26866.869820000004</v>
      </c>
    </row>
    <row r="74" spans="2:45" outlineLevel="1" x14ac:dyDescent="0.3">
      <c r="B74" s="20" t="s">
        <v>279</v>
      </c>
      <c r="C74" s="28">
        <v>19284</v>
      </c>
      <c r="D74" s="28">
        <v>11697</v>
      </c>
      <c r="E74" s="28">
        <v>27132</v>
      </c>
      <c r="F74" s="28">
        <v>38886</v>
      </c>
      <c r="G74" s="35">
        <v>96999</v>
      </c>
      <c r="H74" s="28">
        <v>38843</v>
      </c>
      <c r="I74" s="28">
        <v>25923</v>
      </c>
      <c r="J74" s="28">
        <v>14487</v>
      </c>
      <c r="K74" s="28">
        <v>34402</v>
      </c>
      <c r="L74" s="35">
        <v>113655</v>
      </c>
      <c r="M74" s="28">
        <v>55281</v>
      </c>
      <c r="N74" s="28">
        <v>205147</v>
      </c>
      <c r="O74" s="28">
        <v>11264</v>
      </c>
      <c r="P74" s="28">
        <v>84479</v>
      </c>
      <c r="Q74" s="35">
        <v>356171</v>
      </c>
      <c r="R74" s="28">
        <v>21813.476240000007</v>
      </c>
      <c r="S74" s="28">
        <v>9164.2058500000003</v>
      </c>
      <c r="T74" s="28">
        <v>122216.97720000007</v>
      </c>
      <c r="U74" s="28">
        <v>149574.13712000014</v>
      </c>
      <c r="V74" s="35">
        <v>302768.79641000018</v>
      </c>
      <c r="W74" s="28">
        <v>97263.90251999996</v>
      </c>
      <c r="X74" s="28">
        <v>143208</v>
      </c>
      <c r="Y74" s="28">
        <v>128220.23064000014</v>
      </c>
      <c r="Z74" s="28">
        <v>178660.47063000011</v>
      </c>
      <c r="AA74" s="35">
        <v>547352.6037900002</v>
      </c>
      <c r="AB74" s="28">
        <v>203857.10248000029</v>
      </c>
      <c r="AC74" s="28">
        <v>23509.911239999994</v>
      </c>
      <c r="AD74" s="28">
        <v>146992.30089000004</v>
      </c>
      <c r="AE74" s="28">
        <v>71018.988360000236</v>
      </c>
      <c r="AF74" s="35">
        <v>445378.3029700006</v>
      </c>
      <c r="AG74" s="28">
        <v>95948.896570000114</v>
      </c>
      <c r="AH74" s="28">
        <v>142136.0698640004</v>
      </c>
      <c r="AI74" s="28">
        <v>197637.97055999949</v>
      </c>
      <c r="AJ74" s="28">
        <v>222133.21818999984</v>
      </c>
      <c r="AK74" s="35">
        <v>657856.1551839998</v>
      </c>
      <c r="AL74" s="28">
        <v>180043.85768000022</v>
      </c>
      <c r="AM74" s="28">
        <v>142024.42961000022</v>
      </c>
      <c r="AN74" s="28">
        <v>802194.48992999981</v>
      </c>
      <c r="AO74" s="28">
        <v>188677.01428999993</v>
      </c>
      <c r="AP74" s="35">
        <v>1312939.7915100001</v>
      </c>
      <c r="AQ74" s="28">
        <v>173432.40801709139</v>
      </c>
      <c r="AR74" s="28">
        <f>AR39</f>
        <v>839151.52072963002</v>
      </c>
      <c r="AS74" s="28">
        <f>AS39</f>
        <v>858762.98312733113</v>
      </c>
    </row>
    <row r="75" spans="2:45" x14ac:dyDescent="0.3">
      <c r="C75" s="23"/>
      <c r="D75" s="23"/>
      <c r="E75" s="23"/>
      <c r="F75" s="23"/>
      <c r="G75" s="38"/>
      <c r="H75" s="23"/>
      <c r="I75" s="23"/>
      <c r="J75" s="23"/>
      <c r="K75" s="23"/>
      <c r="L75" s="38"/>
      <c r="M75" s="23"/>
      <c r="N75" s="23"/>
      <c r="O75" s="23"/>
      <c r="P75" s="23"/>
      <c r="Q75" s="38"/>
      <c r="R75" s="23"/>
      <c r="S75" s="23"/>
      <c r="T75" s="23"/>
      <c r="U75" s="23"/>
      <c r="V75" s="38"/>
      <c r="W75" s="23"/>
      <c r="X75" s="23"/>
      <c r="Y75" s="23"/>
      <c r="Z75" s="23"/>
      <c r="AA75" s="38"/>
      <c r="AB75" s="23"/>
      <c r="AC75" s="23"/>
      <c r="AD75" s="23"/>
      <c r="AE75" s="23"/>
      <c r="AF75" s="38"/>
      <c r="AG75" s="23"/>
      <c r="AH75" s="23"/>
      <c r="AI75" s="23"/>
      <c r="AJ75" s="23"/>
      <c r="AK75" s="38"/>
      <c r="AL75" s="23"/>
      <c r="AM75" s="23"/>
      <c r="AN75" s="23"/>
      <c r="AO75" s="23"/>
      <c r="AP75" s="38"/>
      <c r="AQ75" s="23"/>
      <c r="AR75" s="23"/>
      <c r="AS75" s="23"/>
    </row>
    <row r="76" spans="2:45" x14ac:dyDescent="0.3">
      <c r="B76" s="60" t="s">
        <v>280</v>
      </c>
      <c r="C76" s="62">
        <v>95320</v>
      </c>
      <c r="D76" s="62">
        <v>107368</v>
      </c>
      <c r="E76" s="62">
        <v>127450</v>
      </c>
      <c r="F76" s="62">
        <v>129267</v>
      </c>
      <c r="G76" s="63">
        <v>459405</v>
      </c>
      <c r="H76" s="62">
        <v>79510</v>
      </c>
      <c r="I76" s="62">
        <v>78065</v>
      </c>
      <c r="J76" s="62">
        <v>54584</v>
      </c>
      <c r="K76" s="62">
        <v>75877</v>
      </c>
      <c r="L76" s="63">
        <v>288036</v>
      </c>
      <c r="M76" s="62">
        <v>107509</v>
      </c>
      <c r="N76" s="62">
        <v>264815</v>
      </c>
      <c r="O76" s="62">
        <v>40154</v>
      </c>
      <c r="P76" s="62">
        <v>151434</v>
      </c>
      <c r="Q76" s="63">
        <v>563912</v>
      </c>
      <c r="R76" s="62">
        <v>65679.560659999988</v>
      </c>
      <c r="S76" s="62">
        <v>86168.319010000007</v>
      </c>
      <c r="T76" s="62">
        <v>296890.79904000007</v>
      </c>
      <c r="U76" s="62">
        <v>298521.32297000097</v>
      </c>
      <c r="V76" s="63">
        <v>747260.00168000115</v>
      </c>
      <c r="W76" s="62">
        <v>252539.7609099999</v>
      </c>
      <c r="X76" s="62">
        <v>391421.98493151937</v>
      </c>
      <c r="Y76" s="62">
        <v>348750.94684999983</v>
      </c>
      <c r="Z76" s="62">
        <v>344089.31062</v>
      </c>
      <c r="AA76" s="63">
        <v>1336802.003311519</v>
      </c>
      <c r="AB76" s="62">
        <v>402664.29047999956</v>
      </c>
      <c r="AC76" s="62">
        <v>309580.7437300001</v>
      </c>
      <c r="AD76" s="62">
        <v>363133.66869000008</v>
      </c>
      <c r="AE76" s="62">
        <v>276871.82916000026</v>
      </c>
      <c r="AF76" s="63">
        <v>1352250.5320599999</v>
      </c>
      <c r="AG76" s="62">
        <v>328922.34372000012</v>
      </c>
      <c r="AH76" s="62">
        <v>353209.31401400029</v>
      </c>
      <c r="AI76" s="62">
        <v>411901.6410799998</v>
      </c>
      <c r="AJ76" s="62">
        <v>399069.14969000011</v>
      </c>
      <c r="AK76" s="63">
        <v>1493102.4485040002</v>
      </c>
      <c r="AL76" s="62">
        <v>372375.50759000028</v>
      </c>
      <c r="AM76" s="62">
        <v>492168.80882999994</v>
      </c>
      <c r="AN76" s="62">
        <v>1005378.25424</v>
      </c>
      <c r="AO76" s="62">
        <v>520679.55452999985</v>
      </c>
      <c r="AP76" s="63">
        <v>2390602.1251899996</v>
      </c>
      <c r="AQ76" s="62">
        <v>551436.0739970915</v>
      </c>
      <c r="AR76" s="62">
        <f>SUM(AR77:AR83)</f>
        <v>1192691.58734963</v>
      </c>
      <c r="AS76" s="62">
        <f t="shared" ref="AS76" si="7">SUM(AS77:AS83)</f>
        <v>1071971.3226373312</v>
      </c>
    </row>
    <row r="77" spans="2:45" outlineLevel="1" x14ac:dyDescent="0.3">
      <c r="B77" s="20" t="s">
        <v>93</v>
      </c>
      <c r="C77" s="28">
        <v>3584</v>
      </c>
      <c r="D77" s="29">
        <v>4761</v>
      </c>
      <c r="E77" s="29">
        <v>2850</v>
      </c>
      <c r="F77" s="28">
        <v>1703</v>
      </c>
      <c r="G77" s="35">
        <v>12898</v>
      </c>
      <c r="H77" s="28">
        <v>-3361</v>
      </c>
      <c r="I77" s="29">
        <v>-675</v>
      </c>
      <c r="J77" s="29">
        <v>-2816</v>
      </c>
      <c r="K77" s="28">
        <v>-227</v>
      </c>
      <c r="L77" s="35">
        <v>-7079</v>
      </c>
      <c r="M77" s="28">
        <v>-2396</v>
      </c>
      <c r="N77" s="29">
        <v>1697</v>
      </c>
      <c r="O77" s="29">
        <v>3148</v>
      </c>
      <c r="P77" s="28">
        <v>318</v>
      </c>
      <c r="Q77" s="35">
        <v>2767</v>
      </c>
      <c r="R77" s="28">
        <v>6348.7085199999992</v>
      </c>
      <c r="S77" s="29">
        <v>4443.6148399999993</v>
      </c>
      <c r="T77" s="29">
        <v>14623.088559999998</v>
      </c>
      <c r="U77" s="28">
        <v>10258.572789999998</v>
      </c>
      <c r="V77" s="35">
        <v>35673.984709999997</v>
      </c>
      <c r="W77" s="28">
        <v>13583.33583</v>
      </c>
      <c r="X77" s="29">
        <v>11273.40236</v>
      </c>
      <c r="Y77" s="29">
        <v>4496.7991299999985</v>
      </c>
      <c r="Z77" s="28">
        <v>2181.3191899999997</v>
      </c>
      <c r="AA77" s="35">
        <v>31534.856510000001</v>
      </c>
      <c r="AB77" s="28">
        <v>12</v>
      </c>
      <c r="AC77" s="29">
        <v>30236.038530000005</v>
      </c>
      <c r="AD77" s="29">
        <v>14567.560979999998</v>
      </c>
      <c r="AE77" s="28">
        <v>21296.68806</v>
      </c>
      <c r="AF77" s="35">
        <v>66112.28757</v>
      </c>
      <c r="AG77" s="28">
        <v>28736.62703</v>
      </c>
      <c r="AH77" s="29">
        <v>35356.819790000016</v>
      </c>
      <c r="AI77" s="29">
        <v>96853.620289999788</v>
      </c>
      <c r="AJ77" s="28">
        <v>41336.620129999988</v>
      </c>
      <c r="AK77" s="35">
        <v>202283.68723999977</v>
      </c>
      <c r="AL77" s="28">
        <v>55170.900130000002</v>
      </c>
      <c r="AM77" s="29">
        <v>31352.385400000003</v>
      </c>
      <c r="AN77" s="29">
        <v>25950.547470000005</v>
      </c>
      <c r="AO77" s="28">
        <v>24137.04177</v>
      </c>
      <c r="AP77" s="35">
        <v>136610.87477000002</v>
      </c>
      <c r="AQ77" s="28">
        <v>41616.057690000009</v>
      </c>
      <c r="AR77" s="29">
        <f t="shared" ref="AR77:AS83" si="8">AR42-AR59</f>
        <v>28275.535830000001</v>
      </c>
      <c r="AS77" s="29">
        <f t="shared" si="8"/>
        <v>37224.106439999996</v>
      </c>
    </row>
    <row r="78" spans="2:45" outlineLevel="1" x14ac:dyDescent="0.3">
      <c r="B78" s="20" t="s">
        <v>94</v>
      </c>
      <c r="C78" s="28">
        <v>3961</v>
      </c>
      <c r="D78" s="29">
        <v>8077</v>
      </c>
      <c r="E78" s="29">
        <v>5666</v>
      </c>
      <c r="F78" s="28">
        <v>10426</v>
      </c>
      <c r="G78" s="35">
        <v>28130</v>
      </c>
      <c r="H78" s="28">
        <v>8886</v>
      </c>
      <c r="I78" s="29">
        <v>14503</v>
      </c>
      <c r="J78" s="29">
        <v>7828</v>
      </c>
      <c r="K78" s="28">
        <v>7398</v>
      </c>
      <c r="L78" s="35">
        <v>38615</v>
      </c>
      <c r="M78" s="28">
        <v>8790</v>
      </c>
      <c r="N78" s="29">
        <v>203791</v>
      </c>
      <c r="O78" s="29">
        <v>8935</v>
      </c>
      <c r="P78" s="28">
        <v>48332</v>
      </c>
      <c r="Q78" s="35">
        <v>269848</v>
      </c>
      <c r="R78" s="28">
        <v>15625.499770000004</v>
      </c>
      <c r="S78" s="29">
        <v>17676.759680000003</v>
      </c>
      <c r="T78" s="29">
        <v>19964.80716</v>
      </c>
      <c r="U78" s="28">
        <v>57600.434089999952</v>
      </c>
      <c r="V78" s="35">
        <v>110867.50069999996</v>
      </c>
      <c r="W78" s="28">
        <v>59916.245549999985</v>
      </c>
      <c r="X78" s="29">
        <v>118989.02706000005</v>
      </c>
      <c r="Y78" s="29">
        <v>67107.721009999994</v>
      </c>
      <c r="Z78" s="28">
        <v>39868.909560000015</v>
      </c>
      <c r="AA78" s="35">
        <v>285881.90318000008</v>
      </c>
      <c r="AB78" s="28">
        <v>76921.008000000002</v>
      </c>
      <c r="AC78" s="29">
        <v>125813.53595000005</v>
      </c>
      <c r="AD78" s="29">
        <v>87501.132430000012</v>
      </c>
      <c r="AE78" s="28">
        <v>37415.811140000005</v>
      </c>
      <c r="AF78" s="35">
        <v>327651.48752000002</v>
      </c>
      <c r="AG78" s="28">
        <v>69445.27072</v>
      </c>
      <c r="AH78" s="29">
        <v>42916.723769999997</v>
      </c>
      <c r="AI78" s="29">
        <v>72914.920249999981</v>
      </c>
      <c r="AJ78" s="28">
        <v>42891.629119999998</v>
      </c>
      <c r="AK78" s="35">
        <v>228168.54386000001</v>
      </c>
      <c r="AL78" s="28">
        <v>49900.512139999992</v>
      </c>
      <c r="AM78" s="29">
        <v>140357.24670000002</v>
      </c>
      <c r="AN78" s="29">
        <v>568722.72859000007</v>
      </c>
      <c r="AO78" s="28">
        <v>136598.64731000003</v>
      </c>
      <c r="AP78" s="35">
        <v>895579.13474000013</v>
      </c>
      <c r="AQ78" s="28">
        <v>119800.79373781133</v>
      </c>
      <c r="AR78" s="29">
        <f t="shared" si="8"/>
        <v>157576.92789869677</v>
      </c>
      <c r="AS78" s="29">
        <f t="shared" si="8"/>
        <v>86583.563160784819</v>
      </c>
    </row>
    <row r="79" spans="2:45" outlineLevel="1" x14ac:dyDescent="0.3">
      <c r="B79" s="20" t="s">
        <v>95</v>
      </c>
      <c r="C79" s="28">
        <v>19066</v>
      </c>
      <c r="D79" s="29">
        <v>20700</v>
      </c>
      <c r="E79" s="29">
        <v>16943</v>
      </c>
      <c r="F79" s="28">
        <v>11689</v>
      </c>
      <c r="G79" s="35">
        <v>68398</v>
      </c>
      <c r="H79" s="28">
        <v>17411</v>
      </c>
      <c r="I79" s="29">
        <v>13952</v>
      </c>
      <c r="J79" s="29">
        <v>6778</v>
      </c>
      <c r="K79" s="28">
        <v>12296</v>
      </c>
      <c r="L79" s="35">
        <v>50437</v>
      </c>
      <c r="M79" s="28">
        <v>12630</v>
      </c>
      <c r="N79" s="29">
        <v>9390</v>
      </c>
      <c r="O79" s="29">
        <v>9791</v>
      </c>
      <c r="P79" s="28">
        <v>7983</v>
      </c>
      <c r="Q79" s="35">
        <v>39794</v>
      </c>
      <c r="R79" s="28">
        <v>19401.650679999999</v>
      </c>
      <c r="S79" s="29">
        <v>22215.545930000004</v>
      </c>
      <c r="T79" s="29">
        <v>53785.514879999966</v>
      </c>
      <c r="U79" s="28">
        <v>49290.31321</v>
      </c>
      <c r="V79" s="35">
        <v>144693.02469999998</v>
      </c>
      <c r="W79" s="28">
        <v>49946.391220000005</v>
      </c>
      <c r="X79" s="29">
        <v>89036.328720000005</v>
      </c>
      <c r="Y79" s="29">
        <v>125373.77837999999</v>
      </c>
      <c r="Z79" s="28">
        <v>75760.525959999999</v>
      </c>
      <c r="AA79" s="35">
        <v>340117.02428000001</v>
      </c>
      <c r="AB79" s="28">
        <v>81362.464529999997</v>
      </c>
      <c r="AC79" s="29">
        <v>81730.966230000005</v>
      </c>
      <c r="AD79" s="29">
        <v>68645.562240000028</v>
      </c>
      <c r="AE79" s="28">
        <v>115518.28233000002</v>
      </c>
      <c r="AF79" s="35">
        <v>347257.27533000003</v>
      </c>
      <c r="AG79" s="28">
        <v>130039.08994000014</v>
      </c>
      <c r="AH79" s="29">
        <v>129513.20115000001</v>
      </c>
      <c r="AI79" s="29">
        <v>119868.64211999993</v>
      </c>
      <c r="AJ79" s="28">
        <v>152932.09132000007</v>
      </c>
      <c r="AK79" s="35">
        <v>532353.02453000017</v>
      </c>
      <c r="AL79" s="28">
        <v>141910.31983000023</v>
      </c>
      <c r="AM79" s="29">
        <v>137069.29995000002</v>
      </c>
      <c r="AN79" s="29">
        <v>235184.52256000007</v>
      </c>
      <c r="AO79" s="28">
        <v>184077.38796999984</v>
      </c>
      <c r="AP79" s="35">
        <v>698241.53031000006</v>
      </c>
      <c r="AQ79" s="28">
        <v>228503.63196271038</v>
      </c>
      <c r="AR79" s="29">
        <f t="shared" si="8"/>
        <v>172298.48689010111</v>
      </c>
      <c r="AS79" s="29">
        <f t="shared" si="8"/>
        <v>507347.61203825223</v>
      </c>
    </row>
    <row r="80" spans="2:45" outlineLevel="1" x14ac:dyDescent="0.3">
      <c r="B80" s="20" t="s">
        <v>302</v>
      </c>
      <c r="C80" s="28">
        <v>0</v>
      </c>
      <c r="D80" s="29">
        <v>0</v>
      </c>
      <c r="E80" s="29">
        <v>0</v>
      </c>
      <c r="F80" s="28">
        <v>0</v>
      </c>
      <c r="G80" s="35">
        <v>0</v>
      </c>
      <c r="H80" s="28">
        <v>0</v>
      </c>
      <c r="I80" s="29">
        <v>0</v>
      </c>
      <c r="J80" s="29">
        <v>0</v>
      </c>
      <c r="K80" s="28">
        <v>0</v>
      </c>
      <c r="L80" s="35">
        <v>0</v>
      </c>
      <c r="M80" s="28">
        <v>0</v>
      </c>
      <c r="N80" s="29">
        <v>0</v>
      </c>
      <c r="O80" s="29">
        <v>0</v>
      </c>
      <c r="P80" s="28">
        <v>0</v>
      </c>
      <c r="Q80" s="35">
        <v>0</v>
      </c>
      <c r="R80" s="28">
        <v>0</v>
      </c>
      <c r="S80" s="29">
        <v>0</v>
      </c>
      <c r="T80" s="29">
        <v>0</v>
      </c>
      <c r="U80" s="28">
        <v>0</v>
      </c>
      <c r="V80" s="35">
        <v>0</v>
      </c>
      <c r="W80" s="28">
        <v>0</v>
      </c>
      <c r="X80" s="29">
        <v>0</v>
      </c>
      <c r="Y80" s="29">
        <v>0</v>
      </c>
      <c r="Z80" s="28">
        <v>0</v>
      </c>
      <c r="AA80" s="35">
        <v>0</v>
      </c>
      <c r="AB80" s="28">
        <v>0</v>
      </c>
      <c r="AC80" s="29">
        <v>0</v>
      </c>
      <c r="AD80" s="29">
        <v>0</v>
      </c>
      <c r="AE80" s="28">
        <v>0</v>
      </c>
      <c r="AF80" s="35">
        <v>0</v>
      </c>
      <c r="AG80" s="28">
        <v>0</v>
      </c>
      <c r="AH80" s="29">
        <v>21067.562710000002</v>
      </c>
      <c r="AI80" s="29">
        <v>11545.46236</v>
      </c>
      <c r="AJ80" s="28">
        <v>24403.556150000004</v>
      </c>
      <c r="AK80" s="35">
        <v>57016.581220000007</v>
      </c>
      <c r="AL80" s="28">
        <v>23926.817650000008</v>
      </c>
      <c r="AM80" s="29">
        <v>18805.592439999993</v>
      </c>
      <c r="AN80" s="29">
        <v>13461.853590000001</v>
      </c>
      <c r="AO80" s="28">
        <v>16200.717939999997</v>
      </c>
      <c r="AP80" s="35">
        <v>72394.981620000006</v>
      </c>
      <c r="AQ80" s="28">
        <v>23625.884646412254</v>
      </c>
      <c r="AR80" s="29">
        <f t="shared" si="8"/>
        <v>26089.879975689069</v>
      </c>
      <c r="AS80" s="29">
        <f t="shared" si="8"/>
        <v>26028.314360000008</v>
      </c>
    </row>
    <row r="81" spans="2:45" outlineLevel="1" x14ac:dyDescent="0.3">
      <c r="B81" s="20" t="s">
        <v>96</v>
      </c>
      <c r="C81" s="28">
        <v>57338</v>
      </c>
      <c r="D81" s="29">
        <v>58328</v>
      </c>
      <c r="E81" s="29">
        <v>88921</v>
      </c>
      <c r="F81" s="28">
        <v>96370</v>
      </c>
      <c r="G81" s="35">
        <v>300957</v>
      </c>
      <c r="H81" s="28">
        <v>53335</v>
      </c>
      <c r="I81" s="29">
        <v>49459</v>
      </c>
      <c r="J81" s="29">
        <v>37879</v>
      </c>
      <c r="K81" s="28">
        <v>54750</v>
      </c>
      <c r="L81" s="35">
        <v>195423</v>
      </c>
      <c r="M81" s="28">
        <v>86889</v>
      </c>
      <c r="N81" s="29">
        <v>50575</v>
      </c>
      <c r="O81" s="29">
        <v>16833</v>
      </c>
      <c r="P81" s="28">
        <v>92753</v>
      </c>
      <c r="Q81" s="35">
        <v>247050</v>
      </c>
      <c r="R81" s="28">
        <v>22494.19350999999</v>
      </c>
      <c r="S81" s="29">
        <v>39778.423559999988</v>
      </c>
      <c r="T81" s="29">
        <v>205432.6134400001</v>
      </c>
      <c r="U81" s="28">
        <v>178596.71288000108</v>
      </c>
      <c r="V81" s="35">
        <v>446301.94339000119</v>
      </c>
      <c r="W81" s="28">
        <v>115025.1884599999</v>
      </c>
      <c r="X81" s="29">
        <v>159155.70287151932</v>
      </c>
      <c r="Y81" s="29">
        <v>144457.85830999984</v>
      </c>
      <c r="Z81" s="28">
        <v>211554.30505000002</v>
      </c>
      <c r="AA81" s="35">
        <v>630193.05469151901</v>
      </c>
      <c r="AB81" s="28">
        <v>233675.64794999958</v>
      </c>
      <c r="AC81" s="29">
        <v>56596.036620000021</v>
      </c>
      <c r="AD81" s="29">
        <v>183910.73830000006</v>
      </c>
      <c r="AE81" s="28">
        <v>95223.34758000022</v>
      </c>
      <c r="AF81" s="35">
        <v>569405.77044999984</v>
      </c>
      <c r="AG81" s="28">
        <v>86847.026009999987</v>
      </c>
      <c r="AH81" s="29">
        <v>107738.37376400034</v>
      </c>
      <c r="AI81" s="29">
        <v>84068.673950000055</v>
      </c>
      <c r="AJ81" s="28">
        <v>121552.03297000001</v>
      </c>
      <c r="AK81" s="35">
        <v>400206.10669400042</v>
      </c>
      <c r="AL81" s="28">
        <v>77356.60990000001</v>
      </c>
      <c r="AM81" s="29">
        <v>109712.33977999992</v>
      </c>
      <c r="AN81" s="29">
        <v>106080.29718000001</v>
      </c>
      <c r="AO81" s="28">
        <v>106929.03996000002</v>
      </c>
      <c r="AP81" s="35">
        <v>400078.28681999998</v>
      </c>
      <c r="AQ81" s="28">
        <v>109626.11318681603</v>
      </c>
      <c r="AR81" s="29">
        <f t="shared" si="8"/>
        <v>785526.3044751432</v>
      </c>
      <c r="AS81" s="29">
        <f t="shared" si="8"/>
        <v>330300.14782829402</v>
      </c>
    </row>
    <row r="82" spans="2:45" outlineLevel="1" x14ac:dyDescent="0.3">
      <c r="B82" s="20" t="s">
        <v>97</v>
      </c>
      <c r="C82" s="28">
        <v>11371</v>
      </c>
      <c r="D82" s="29">
        <v>15502</v>
      </c>
      <c r="E82" s="29">
        <v>13070</v>
      </c>
      <c r="F82" s="28">
        <v>9079</v>
      </c>
      <c r="G82" s="35">
        <v>49022</v>
      </c>
      <c r="H82" s="28">
        <v>3239</v>
      </c>
      <c r="I82" s="29">
        <v>826</v>
      </c>
      <c r="J82" s="29">
        <v>4915</v>
      </c>
      <c r="K82" s="28">
        <v>1660</v>
      </c>
      <c r="L82" s="35">
        <v>10640</v>
      </c>
      <c r="M82" s="28">
        <v>1596</v>
      </c>
      <c r="N82" s="29">
        <v>-638</v>
      </c>
      <c r="O82" s="29">
        <v>1447</v>
      </c>
      <c r="P82" s="28">
        <v>2048</v>
      </c>
      <c r="Q82" s="35">
        <v>4453</v>
      </c>
      <c r="R82" s="28">
        <v>1809.50818</v>
      </c>
      <c r="S82" s="29">
        <v>2053.9749999999999</v>
      </c>
      <c r="T82" s="29">
        <v>3084.7750000000001</v>
      </c>
      <c r="U82" s="28">
        <v>2775.29</v>
      </c>
      <c r="V82" s="35">
        <v>9723.5481800000016</v>
      </c>
      <c r="W82" s="28">
        <v>14068.599850000001</v>
      </c>
      <c r="X82" s="29">
        <v>12967.52392</v>
      </c>
      <c r="Y82" s="29">
        <v>7314.7900199999995</v>
      </c>
      <c r="Z82" s="28">
        <v>14724.25086</v>
      </c>
      <c r="AA82" s="35">
        <v>49075.164649999999</v>
      </c>
      <c r="AB82" s="28">
        <v>10693.17</v>
      </c>
      <c r="AC82" s="29">
        <v>15204.1664</v>
      </c>
      <c r="AD82" s="29">
        <v>8508.6747399999986</v>
      </c>
      <c r="AE82" s="28">
        <v>7417.7000500000013</v>
      </c>
      <c r="AF82" s="35">
        <v>41823.711190000002</v>
      </c>
      <c r="AG82" s="28">
        <v>7489.6699499999995</v>
      </c>
      <c r="AH82" s="29">
        <v>10068.65783</v>
      </c>
      <c r="AI82" s="29">
        <v>20884.176849999996</v>
      </c>
      <c r="AJ82" s="28">
        <v>10984.02</v>
      </c>
      <c r="AK82" s="35">
        <v>49426.524629999993</v>
      </c>
      <c r="AL82" s="28">
        <v>10206.449019999998</v>
      </c>
      <c r="AM82" s="29">
        <v>12390.427929999998</v>
      </c>
      <c r="AN82" s="29">
        <v>32609.704270000013</v>
      </c>
      <c r="AO82" s="28">
        <v>43877.553790000005</v>
      </c>
      <c r="AP82" s="35">
        <v>99084.135009999998</v>
      </c>
      <c r="AQ82" s="28">
        <v>23020.378743341378</v>
      </c>
      <c r="AR82" s="29">
        <f t="shared" si="8"/>
        <v>3338.9399999999996</v>
      </c>
      <c r="AS82" s="29">
        <f t="shared" si="8"/>
        <v>61800.836430000112</v>
      </c>
    </row>
    <row r="83" spans="2:45" outlineLevel="1" x14ac:dyDescent="0.3">
      <c r="B83" s="20" t="s">
        <v>305</v>
      </c>
      <c r="C83" s="28">
        <v>0</v>
      </c>
      <c r="D83" s="29">
        <v>0</v>
      </c>
      <c r="E83" s="29">
        <v>0</v>
      </c>
      <c r="F83" s="28">
        <v>0</v>
      </c>
      <c r="G83" s="35">
        <v>0</v>
      </c>
      <c r="H83" s="28">
        <v>0</v>
      </c>
      <c r="I83" s="29">
        <v>0</v>
      </c>
      <c r="J83" s="29">
        <v>0</v>
      </c>
      <c r="K83" s="28">
        <v>0</v>
      </c>
      <c r="L83" s="35">
        <v>0</v>
      </c>
      <c r="M83" s="28">
        <v>0</v>
      </c>
      <c r="N83" s="29">
        <v>0</v>
      </c>
      <c r="O83" s="29">
        <v>0</v>
      </c>
      <c r="P83" s="28">
        <v>0</v>
      </c>
      <c r="Q83" s="35">
        <v>0</v>
      </c>
      <c r="R83" s="28">
        <v>0</v>
      </c>
      <c r="S83" s="29">
        <v>0</v>
      </c>
      <c r="T83" s="29">
        <v>0</v>
      </c>
      <c r="U83" s="28">
        <v>0</v>
      </c>
      <c r="V83" s="35">
        <v>0</v>
      </c>
      <c r="W83" s="28">
        <v>0</v>
      </c>
      <c r="X83" s="29">
        <v>0</v>
      </c>
      <c r="Y83" s="29">
        <v>0</v>
      </c>
      <c r="Z83" s="28">
        <v>0</v>
      </c>
      <c r="AA83" s="35">
        <v>0</v>
      </c>
      <c r="AB83" s="28">
        <v>0</v>
      </c>
      <c r="AC83" s="29">
        <v>0</v>
      </c>
      <c r="AD83" s="29">
        <v>0</v>
      </c>
      <c r="AE83" s="28">
        <v>0</v>
      </c>
      <c r="AF83" s="35">
        <v>0</v>
      </c>
      <c r="AG83" s="28">
        <v>6364.6600699999999</v>
      </c>
      <c r="AH83" s="29">
        <v>6547.9750000000004</v>
      </c>
      <c r="AI83" s="29">
        <v>5766.1452599999993</v>
      </c>
      <c r="AJ83" s="28">
        <v>4969.2</v>
      </c>
      <c r="AK83" s="35">
        <v>23647.980330000002</v>
      </c>
      <c r="AL83" s="28">
        <v>13903.89892</v>
      </c>
      <c r="AM83" s="29">
        <v>42481.516629999991</v>
      </c>
      <c r="AN83" s="29">
        <v>23368.600579999995</v>
      </c>
      <c r="AO83" s="28">
        <v>8859.1657899999991</v>
      </c>
      <c r="AP83" s="35">
        <v>88613.181919999988</v>
      </c>
      <c r="AQ83" s="28">
        <v>5243.2140299999992</v>
      </c>
      <c r="AR83" s="29">
        <f t="shared" si="8"/>
        <v>19585.512279999995</v>
      </c>
      <c r="AS83" s="29">
        <f>AS48-AS65</f>
        <v>22686.742379999996</v>
      </c>
    </row>
    <row r="84" spans="2:45" x14ac:dyDescent="0.3">
      <c r="C84" s="23"/>
      <c r="D84" s="23"/>
      <c r="E84" s="23"/>
      <c r="F84" s="23"/>
      <c r="G84" s="38"/>
      <c r="H84" s="23"/>
      <c r="I84" s="23"/>
      <c r="J84" s="23"/>
      <c r="K84" s="23"/>
      <c r="L84" s="38"/>
      <c r="M84" s="23"/>
      <c r="N84" s="23"/>
      <c r="O84" s="23"/>
      <c r="P84" s="23"/>
      <c r="Q84" s="38"/>
      <c r="R84" s="23"/>
      <c r="S84" s="23"/>
      <c r="T84" s="23"/>
      <c r="U84" s="23"/>
      <c r="V84" s="38"/>
      <c r="W84" s="23"/>
      <c r="X84" s="23"/>
      <c r="Y84" s="23"/>
      <c r="Z84" s="23"/>
      <c r="AA84" s="38"/>
      <c r="AB84" s="23"/>
      <c r="AC84" s="23"/>
      <c r="AD84" s="23"/>
      <c r="AE84" s="23"/>
      <c r="AF84" s="38"/>
      <c r="AG84" s="23"/>
      <c r="AH84" s="23"/>
      <c r="AI84" s="23"/>
      <c r="AJ84" s="23"/>
      <c r="AK84" s="38">
        <v>0</v>
      </c>
      <c r="AL84" s="23">
        <v>0</v>
      </c>
      <c r="AM84" s="23">
        <v>-2.3283064365386963E-10</v>
      </c>
      <c r="AN84" s="23">
        <v>0</v>
      </c>
      <c r="AO84" s="23">
        <v>0</v>
      </c>
      <c r="AP84" s="38">
        <v>0</v>
      </c>
      <c r="AQ84" s="23">
        <v>0</v>
      </c>
      <c r="AR84" s="23">
        <f>AR76-AR72-AR69</f>
        <v>0</v>
      </c>
      <c r="AS84" s="23">
        <f>AS76-AS72-AS69</f>
        <v>0</v>
      </c>
    </row>
    <row r="85" spans="2:45" x14ac:dyDescent="0.3">
      <c r="B85" s="26" t="s">
        <v>282</v>
      </c>
      <c r="C85" s="27"/>
      <c r="D85" s="27"/>
      <c r="E85" s="27"/>
      <c r="F85" s="27"/>
      <c r="G85" s="32"/>
      <c r="H85" s="27"/>
      <c r="I85" s="27"/>
      <c r="J85" s="27"/>
      <c r="K85" s="27"/>
      <c r="L85" s="32"/>
      <c r="M85" s="27"/>
      <c r="N85" s="27"/>
      <c r="O85" s="27"/>
      <c r="P85" s="27"/>
      <c r="Q85" s="32"/>
      <c r="R85" s="27"/>
      <c r="S85" s="27"/>
      <c r="T85" s="27"/>
      <c r="U85" s="27"/>
      <c r="V85" s="32"/>
      <c r="W85" s="27"/>
      <c r="X85" s="27"/>
      <c r="Y85" s="27"/>
      <c r="Z85" s="27"/>
      <c r="AA85" s="32"/>
      <c r="AB85" s="27"/>
      <c r="AC85" s="27"/>
      <c r="AD85" s="27"/>
      <c r="AE85" s="27"/>
      <c r="AF85" s="32"/>
      <c r="AG85" s="27"/>
      <c r="AH85" s="27"/>
      <c r="AI85" s="27"/>
      <c r="AJ85" s="27"/>
      <c r="AK85" s="32"/>
      <c r="AL85" s="27"/>
      <c r="AM85" s="27"/>
      <c r="AN85" s="27"/>
      <c r="AO85" s="27"/>
      <c r="AP85" s="32"/>
      <c r="AQ85" s="27"/>
      <c r="AR85" s="27"/>
      <c r="AS85" s="27"/>
    </row>
    <row r="86" spans="2:45" x14ac:dyDescent="0.3">
      <c r="B86" s="60"/>
      <c r="C86" s="71">
        <v>1146220</v>
      </c>
      <c r="D86" s="71">
        <v>1054480</v>
      </c>
      <c r="E86" s="71">
        <v>1065477</v>
      </c>
      <c r="F86" s="71">
        <v>1022146</v>
      </c>
      <c r="G86" s="72">
        <v>1022146</v>
      </c>
      <c r="H86" s="71">
        <v>1000550</v>
      </c>
      <c r="I86" s="71">
        <v>947047</v>
      </c>
      <c r="J86" s="71">
        <v>904416</v>
      </c>
      <c r="K86" s="71">
        <v>1097980</v>
      </c>
      <c r="L86" s="72">
        <v>1097980</v>
      </c>
      <c r="M86" s="71">
        <v>1106217</v>
      </c>
      <c r="N86" s="71">
        <v>1064548</v>
      </c>
      <c r="O86" s="71">
        <v>1024884</v>
      </c>
      <c r="P86" s="71">
        <v>920408</v>
      </c>
      <c r="Q86" s="72">
        <v>920408</v>
      </c>
      <c r="R86" s="71">
        <v>884659</v>
      </c>
      <c r="S86" s="71">
        <v>869084</v>
      </c>
      <c r="T86" s="71">
        <v>880792</v>
      </c>
      <c r="U86" s="71">
        <v>1069817</v>
      </c>
      <c r="V86" s="72">
        <v>1069817</v>
      </c>
      <c r="W86" s="71">
        <v>925744.67595980363</v>
      </c>
      <c r="X86" s="71">
        <v>1055726.0830804729</v>
      </c>
      <c r="Y86" s="71">
        <v>1071775.4182066882</v>
      </c>
      <c r="Z86" s="71">
        <v>942850.57201851881</v>
      </c>
      <c r="AA86" s="72">
        <v>942850.57201851881</v>
      </c>
      <c r="AB86" s="71">
        <v>911483.32598337182</v>
      </c>
      <c r="AC86" s="71">
        <v>1207517.3561183072</v>
      </c>
      <c r="AD86" s="71">
        <v>1306377.8680496649</v>
      </c>
      <c r="AE86" s="71">
        <v>1639079.7029421737</v>
      </c>
      <c r="AF86" s="72">
        <v>1639079.7029421737</v>
      </c>
      <c r="AG86" s="71">
        <v>1570865.8864637949</v>
      </c>
      <c r="AH86" s="71">
        <v>1840012.5779581163</v>
      </c>
      <c r="AI86" s="71">
        <v>1764506.5495663749</v>
      </c>
      <c r="AJ86" s="71">
        <v>1859241.5347768064</v>
      </c>
      <c r="AK86" s="72">
        <v>1859241.5347768064</v>
      </c>
      <c r="AL86" s="71">
        <v>1854787.0654826518</v>
      </c>
      <c r="AM86" s="71">
        <v>2052421.9888676615</v>
      </c>
      <c r="AN86" s="71">
        <v>2208137.2822148399</v>
      </c>
      <c r="AO86" s="71">
        <v>2206817.2539862646</v>
      </c>
      <c r="AP86" s="72">
        <v>2206817.2539862646</v>
      </c>
      <c r="AQ86" s="71">
        <v>2125743.3585420214</v>
      </c>
      <c r="AR86" s="71">
        <f>SUM(AR87:AR88)</f>
        <v>2824584.6938273888</v>
      </c>
      <c r="AS86" s="71">
        <f t="shared" ref="AS86" si="9">SUM(AS87:AS88)</f>
        <v>3169614.7343642246</v>
      </c>
    </row>
    <row r="87" spans="2:45" outlineLevel="1" x14ac:dyDescent="0.3">
      <c r="B87" s="20" t="s">
        <v>283</v>
      </c>
      <c r="C87" s="28">
        <v>915320</v>
      </c>
      <c r="D87" s="28">
        <v>845282</v>
      </c>
      <c r="E87" s="28">
        <v>815038</v>
      </c>
      <c r="F87" s="28">
        <v>802943</v>
      </c>
      <c r="G87" s="35">
        <v>802943</v>
      </c>
      <c r="H87" s="28">
        <v>771763</v>
      </c>
      <c r="I87" s="28">
        <v>738635</v>
      </c>
      <c r="J87" s="28">
        <v>719774</v>
      </c>
      <c r="K87" s="28">
        <v>696480</v>
      </c>
      <c r="L87" s="35">
        <v>696480</v>
      </c>
      <c r="M87" s="28">
        <v>658754</v>
      </c>
      <c r="N87" s="28">
        <v>639974</v>
      </c>
      <c r="O87" s="28">
        <v>614109</v>
      </c>
      <c r="P87" s="28">
        <v>581691</v>
      </c>
      <c r="Q87" s="35">
        <v>581691</v>
      </c>
      <c r="R87" s="28">
        <v>558421</v>
      </c>
      <c r="S87" s="28">
        <v>555915</v>
      </c>
      <c r="T87" s="28">
        <v>568477</v>
      </c>
      <c r="U87" s="28">
        <v>634570</v>
      </c>
      <c r="V87" s="35">
        <v>634570</v>
      </c>
      <c r="W87" s="28">
        <v>552653.78976880433</v>
      </c>
      <c r="X87" s="28">
        <v>561066.55697000003</v>
      </c>
      <c r="Y87" s="28">
        <v>602466.38740999973</v>
      </c>
      <c r="Z87" s="28">
        <v>495519.67982550169</v>
      </c>
      <c r="AA87" s="35">
        <v>495519.67982550169</v>
      </c>
      <c r="AB87" s="28">
        <v>461634.62145272683</v>
      </c>
      <c r="AC87" s="28">
        <v>776611.25207305688</v>
      </c>
      <c r="AD87" s="28">
        <v>755297.14918471593</v>
      </c>
      <c r="AE87" s="28">
        <v>985310.53808429861</v>
      </c>
      <c r="AF87" s="35">
        <v>985310.53808429861</v>
      </c>
      <c r="AG87" s="28">
        <v>895481.16353422508</v>
      </c>
      <c r="AH87" s="28">
        <v>1054561.5192433491</v>
      </c>
      <c r="AI87" s="28">
        <v>970570.34037009242</v>
      </c>
      <c r="AJ87" s="28">
        <v>904550.65689798573</v>
      </c>
      <c r="AK87" s="35">
        <v>904550.65689798573</v>
      </c>
      <c r="AL87" s="28">
        <v>913696.38127375103</v>
      </c>
      <c r="AM87" s="28">
        <v>1085989.8834431714</v>
      </c>
      <c r="AN87" s="28">
        <v>949489.6313312198</v>
      </c>
      <c r="AO87" s="28">
        <v>1138838.7350992977</v>
      </c>
      <c r="AP87" s="35">
        <v>1138838.7350992977</v>
      </c>
      <c r="AQ87" s="28">
        <v>1124884.7529709055</v>
      </c>
      <c r="AR87" s="28">
        <v>1662075.9017031007</v>
      </c>
      <c r="AS87" s="28">
        <v>1002418.490760757</v>
      </c>
    </row>
    <row r="88" spans="2:45" outlineLevel="1" x14ac:dyDescent="0.3">
      <c r="B88" s="20" t="s">
        <v>284</v>
      </c>
      <c r="C88" s="28">
        <v>230900</v>
      </c>
      <c r="D88" s="28">
        <v>209198</v>
      </c>
      <c r="E88" s="28">
        <v>250439</v>
      </c>
      <c r="F88" s="28">
        <v>219203</v>
      </c>
      <c r="G88" s="35">
        <v>219203</v>
      </c>
      <c r="H88" s="28">
        <v>228787</v>
      </c>
      <c r="I88" s="28">
        <v>208412</v>
      </c>
      <c r="J88" s="28">
        <v>184642</v>
      </c>
      <c r="K88" s="28">
        <v>401500</v>
      </c>
      <c r="L88" s="35">
        <v>401500</v>
      </c>
      <c r="M88" s="28">
        <v>447463</v>
      </c>
      <c r="N88" s="28">
        <v>424574</v>
      </c>
      <c r="O88" s="28">
        <v>410775</v>
      </c>
      <c r="P88" s="28">
        <v>338717</v>
      </c>
      <c r="Q88" s="35">
        <v>338717</v>
      </c>
      <c r="R88" s="28">
        <v>326238</v>
      </c>
      <c r="S88" s="28">
        <v>313169</v>
      </c>
      <c r="T88" s="28">
        <v>312315</v>
      </c>
      <c r="U88" s="28">
        <v>435247</v>
      </c>
      <c r="V88" s="35">
        <v>435247</v>
      </c>
      <c r="W88" s="28">
        <v>373090.88619099924</v>
      </c>
      <c r="X88" s="28">
        <v>494659.52611047297</v>
      </c>
      <c r="Y88" s="28">
        <v>469309.03079668852</v>
      </c>
      <c r="Z88" s="28">
        <v>447330.89219301718</v>
      </c>
      <c r="AA88" s="35">
        <v>447330.89219301718</v>
      </c>
      <c r="AB88" s="28">
        <v>449848.70453064499</v>
      </c>
      <c r="AC88" s="28">
        <v>430906.10404525028</v>
      </c>
      <c r="AD88" s="28">
        <v>551080.71886494907</v>
      </c>
      <c r="AE88" s="28">
        <v>653769.16485787509</v>
      </c>
      <c r="AF88" s="35">
        <v>653769.16485787509</v>
      </c>
      <c r="AG88" s="28">
        <v>675384.72292956978</v>
      </c>
      <c r="AH88" s="28">
        <v>785451.05871476722</v>
      </c>
      <c r="AI88" s="28">
        <v>793936.20919628243</v>
      </c>
      <c r="AJ88" s="28">
        <v>954690.87787882052</v>
      </c>
      <c r="AK88" s="35">
        <v>954690.87787882052</v>
      </c>
      <c r="AL88" s="28">
        <v>941090.68420890067</v>
      </c>
      <c r="AM88" s="28">
        <v>966432.10542449018</v>
      </c>
      <c r="AN88" s="28">
        <v>1258647.6508836201</v>
      </c>
      <c r="AO88" s="28">
        <v>1067978.5188869666</v>
      </c>
      <c r="AP88" s="35">
        <v>1067978.5188869666</v>
      </c>
      <c r="AQ88" s="28">
        <v>1000858.6055711159</v>
      </c>
      <c r="AR88" s="28">
        <v>1162508.7921242882</v>
      </c>
      <c r="AS88" s="28">
        <v>2167196.2436034675</v>
      </c>
    </row>
    <row r="89" spans="2:45" x14ac:dyDescent="0.3">
      <c r="G89" s="37"/>
      <c r="L89" s="37"/>
      <c r="Q89" s="37"/>
      <c r="V89" s="37"/>
      <c r="AA89" s="37"/>
      <c r="AF89" s="37"/>
      <c r="AK89" s="37"/>
      <c r="AP89" s="37"/>
    </row>
    <row r="90" spans="2:45" x14ac:dyDescent="0.3">
      <c r="B90" s="26" t="s">
        <v>285</v>
      </c>
      <c r="C90" s="27">
        <v>46</v>
      </c>
      <c r="D90" s="27">
        <v>39</v>
      </c>
      <c r="E90" s="27">
        <v>36</v>
      </c>
      <c r="F90" s="27">
        <v>35</v>
      </c>
      <c r="G90" s="32">
        <v>35</v>
      </c>
      <c r="H90" s="27">
        <v>33</v>
      </c>
      <c r="I90" s="27">
        <v>32</v>
      </c>
      <c r="J90" s="27">
        <v>30</v>
      </c>
      <c r="K90" s="27">
        <v>28</v>
      </c>
      <c r="L90" s="32">
        <v>28</v>
      </c>
      <c r="M90" s="27">
        <v>27</v>
      </c>
      <c r="N90" s="27">
        <v>26</v>
      </c>
      <c r="O90" s="27">
        <v>21</v>
      </c>
      <c r="P90" s="27">
        <v>21</v>
      </c>
      <c r="Q90" s="32">
        <v>21</v>
      </c>
      <c r="R90" s="27">
        <v>21</v>
      </c>
      <c r="S90" s="27">
        <v>18</v>
      </c>
      <c r="T90" s="27">
        <v>22</v>
      </c>
      <c r="U90" s="27">
        <v>26</v>
      </c>
      <c r="V90" s="32">
        <v>26</v>
      </c>
      <c r="W90" s="27">
        <v>28</v>
      </c>
      <c r="X90" s="27">
        <v>34</v>
      </c>
      <c r="Y90" s="27">
        <v>38</v>
      </c>
      <c r="Z90" s="27">
        <v>39</v>
      </c>
      <c r="AA90" s="32">
        <v>39</v>
      </c>
      <c r="AB90" s="27">
        <v>41</v>
      </c>
      <c r="AC90" s="27">
        <v>45</v>
      </c>
      <c r="AD90" s="27">
        <v>44</v>
      </c>
      <c r="AE90" s="27">
        <v>46</v>
      </c>
      <c r="AF90" s="32">
        <v>46</v>
      </c>
      <c r="AG90" s="27">
        <v>45</v>
      </c>
      <c r="AH90" s="27">
        <v>50</v>
      </c>
      <c r="AI90" s="27">
        <v>51</v>
      </c>
      <c r="AJ90" s="27">
        <v>52</v>
      </c>
      <c r="AK90" s="32">
        <v>52</v>
      </c>
      <c r="AL90" s="27">
        <v>53</v>
      </c>
      <c r="AM90" s="27">
        <v>53</v>
      </c>
      <c r="AN90" s="27">
        <v>56</v>
      </c>
      <c r="AO90" s="27">
        <v>58</v>
      </c>
      <c r="AP90" s="32">
        <v>58</v>
      </c>
      <c r="AQ90" s="27">
        <v>56</v>
      </c>
      <c r="AR90" s="27">
        <f>SUM(AR91:AR92)</f>
        <v>61</v>
      </c>
      <c r="AS90" s="27">
        <f t="shared" ref="AS90" si="10">SUM(AS91:AS92)</f>
        <v>60</v>
      </c>
    </row>
    <row r="91" spans="2:45" outlineLevel="1" x14ac:dyDescent="0.3">
      <c r="B91" s="20" t="s">
        <v>286</v>
      </c>
      <c r="C91" s="22">
        <v>22</v>
      </c>
      <c r="D91" s="22">
        <v>18</v>
      </c>
      <c r="E91" s="22">
        <v>15</v>
      </c>
      <c r="F91" s="22">
        <v>14</v>
      </c>
      <c r="G91" s="36">
        <v>14</v>
      </c>
      <c r="H91" s="22">
        <v>12</v>
      </c>
      <c r="I91" s="22">
        <v>11</v>
      </c>
      <c r="J91" s="22">
        <v>10</v>
      </c>
      <c r="K91" s="22">
        <v>9</v>
      </c>
      <c r="L91" s="36">
        <v>9</v>
      </c>
      <c r="M91" s="22">
        <v>9</v>
      </c>
      <c r="N91" s="22">
        <v>8</v>
      </c>
      <c r="O91" s="22">
        <v>7</v>
      </c>
      <c r="P91" s="22">
        <v>7</v>
      </c>
      <c r="Q91" s="36">
        <v>7</v>
      </c>
      <c r="R91" s="22">
        <v>7</v>
      </c>
      <c r="S91" s="22">
        <v>4</v>
      </c>
      <c r="T91" s="22">
        <v>7</v>
      </c>
      <c r="U91" s="22">
        <v>8</v>
      </c>
      <c r="V91" s="36">
        <v>8</v>
      </c>
      <c r="W91" s="22">
        <v>9</v>
      </c>
      <c r="X91" s="22">
        <v>12</v>
      </c>
      <c r="Y91" s="22">
        <v>15</v>
      </c>
      <c r="Z91" s="22">
        <v>14</v>
      </c>
      <c r="AA91" s="36">
        <v>14</v>
      </c>
      <c r="AB91" s="22">
        <v>15</v>
      </c>
      <c r="AC91" s="22">
        <v>19</v>
      </c>
      <c r="AD91" s="22">
        <v>19</v>
      </c>
      <c r="AE91" s="22">
        <v>20</v>
      </c>
      <c r="AF91" s="36">
        <v>20</v>
      </c>
      <c r="AG91" s="22">
        <v>19</v>
      </c>
      <c r="AH91" s="22">
        <v>22</v>
      </c>
      <c r="AI91" s="22">
        <v>22</v>
      </c>
      <c r="AJ91" s="22">
        <v>21</v>
      </c>
      <c r="AK91" s="36">
        <v>21</v>
      </c>
      <c r="AL91" s="22">
        <v>22</v>
      </c>
      <c r="AM91" s="22">
        <v>21</v>
      </c>
      <c r="AN91" s="22">
        <v>20</v>
      </c>
      <c r="AO91" s="22">
        <v>22</v>
      </c>
      <c r="AP91" s="36">
        <v>22</v>
      </c>
      <c r="AQ91" s="22">
        <v>20</v>
      </c>
      <c r="AR91" s="22">
        <v>22</v>
      </c>
      <c r="AS91" s="22">
        <v>20</v>
      </c>
    </row>
    <row r="92" spans="2:45" outlineLevel="1" x14ac:dyDescent="0.3">
      <c r="B92" s="20" t="s">
        <v>287</v>
      </c>
      <c r="C92" s="22">
        <v>24</v>
      </c>
      <c r="D92" s="22">
        <v>21</v>
      </c>
      <c r="E92" s="22">
        <v>21</v>
      </c>
      <c r="F92" s="22">
        <v>21</v>
      </c>
      <c r="G92" s="36">
        <v>21</v>
      </c>
      <c r="H92" s="22">
        <v>21</v>
      </c>
      <c r="I92" s="22">
        <v>21</v>
      </c>
      <c r="J92" s="22">
        <v>20</v>
      </c>
      <c r="K92" s="22">
        <v>19</v>
      </c>
      <c r="L92" s="36">
        <v>19</v>
      </c>
      <c r="M92" s="22">
        <v>18</v>
      </c>
      <c r="N92" s="22">
        <v>18</v>
      </c>
      <c r="O92" s="22">
        <v>14</v>
      </c>
      <c r="P92" s="22">
        <v>14</v>
      </c>
      <c r="Q92" s="36">
        <v>14</v>
      </c>
      <c r="R92" s="22">
        <v>14</v>
      </c>
      <c r="S92" s="22">
        <v>14</v>
      </c>
      <c r="T92" s="22">
        <v>15</v>
      </c>
      <c r="U92" s="22">
        <v>18</v>
      </c>
      <c r="V92" s="36">
        <v>18</v>
      </c>
      <c r="W92" s="22">
        <v>19</v>
      </c>
      <c r="X92" s="22">
        <v>22</v>
      </c>
      <c r="Y92" s="22">
        <v>23</v>
      </c>
      <c r="Z92" s="22">
        <v>25</v>
      </c>
      <c r="AA92" s="36">
        <v>25</v>
      </c>
      <c r="AB92" s="22">
        <v>26</v>
      </c>
      <c r="AC92" s="22">
        <v>26</v>
      </c>
      <c r="AD92" s="22">
        <v>25</v>
      </c>
      <c r="AE92" s="22">
        <v>26</v>
      </c>
      <c r="AF92" s="36">
        <v>26</v>
      </c>
      <c r="AG92" s="22">
        <v>26</v>
      </c>
      <c r="AH92" s="22">
        <v>28</v>
      </c>
      <c r="AI92" s="22">
        <v>29</v>
      </c>
      <c r="AJ92" s="22">
        <v>31</v>
      </c>
      <c r="AK92" s="36">
        <v>31</v>
      </c>
      <c r="AL92" s="22">
        <v>31</v>
      </c>
      <c r="AM92" s="22">
        <v>32</v>
      </c>
      <c r="AN92" s="22">
        <v>36</v>
      </c>
      <c r="AO92" s="22">
        <v>36</v>
      </c>
      <c r="AP92" s="36">
        <v>36</v>
      </c>
      <c r="AQ92" s="22">
        <v>36</v>
      </c>
      <c r="AR92" s="22">
        <v>39</v>
      </c>
      <c r="AS92" s="22">
        <v>40</v>
      </c>
    </row>
    <row r="93" spans="2:45" x14ac:dyDescent="0.3">
      <c r="C93" s="22"/>
      <c r="D93" s="22"/>
      <c r="E93" s="22"/>
      <c r="F93" s="22"/>
      <c r="G93" s="36"/>
      <c r="H93" s="22"/>
      <c r="I93" s="22"/>
      <c r="J93" s="22"/>
      <c r="K93" s="22"/>
      <c r="L93" s="36"/>
      <c r="M93" s="22"/>
      <c r="N93" s="22"/>
      <c r="O93" s="22"/>
      <c r="P93" s="22"/>
      <c r="Q93" s="36"/>
      <c r="R93" s="22"/>
      <c r="S93" s="22"/>
      <c r="T93" s="22"/>
      <c r="U93" s="22"/>
      <c r="V93" s="36"/>
      <c r="W93" s="22"/>
      <c r="X93" s="22"/>
      <c r="Y93" s="22"/>
      <c r="Z93" s="22"/>
      <c r="AA93" s="36"/>
      <c r="AB93" s="22"/>
      <c r="AC93" s="22"/>
      <c r="AD93" s="22"/>
      <c r="AE93" s="22"/>
      <c r="AF93" s="36"/>
      <c r="AG93" s="22"/>
      <c r="AH93" s="22"/>
      <c r="AI93" s="22"/>
      <c r="AJ93" s="22"/>
      <c r="AK93" s="36"/>
      <c r="AL93" s="22"/>
      <c r="AM93" s="22"/>
      <c r="AN93" s="22"/>
      <c r="AO93" s="22"/>
      <c r="AP93" s="36"/>
      <c r="AQ93" s="22"/>
      <c r="AR93" s="22"/>
      <c r="AS93" s="22"/>
    </row>
    <row r="94" spans="2:45" x14ac:dyDescent="0.3">
      <c r="B94" s="26" t="s">
        <v>288</v>
      </c>
      <c r="C94" s="27"/>
      <c r="D94" s="27"/>
      <c r="E94" s="27"/>
      <c r="F94" s="27"/>
      <c r="G94" s="32"/>
      <c r="H94" s="27"/>
      <c r="I94" s="27"/>
      <c r="J94" s="27"/>
      <c r="K94" s="27"/>
      <c r="L94" s="32"/>
      <c r="M94" s="27"/>
      <c r="N94" s="27"/>
      <c r="O94" s="27"/>
      <c r="P94" s="27"/>
      <c r="Q94" s="32"/>
      <c r="R94" s="27"/>
      <c r="S94" s="27"/>
      <c r="T94" s="27"/>
      <c r="U94" s="27"/>
      <c r="V94" s="32"/>
      <c r="W94" s="27"/>
      <c r="X94" s="27"/>
      <c r="Y94" s="27"/>
      <c r="Z94" s="27"/>
      <c r="AA94" s="32"/>
      <c r="AB94" s="27"/>
      <c r="AC94" s="27"/>
      <c r="AD94" s="27"/>
      <c r="AE94" s="27"/>
      <c r="AF94" s="32"/>
      <c r="AG94" s="27"/>
      <c r="AH94" s="27"/>
      <c r="AI94" s="27"/>
      <c r="AJ94" s="27"/>
      <c r="AK94" s="32"/>
      <c r="AL94" s="27"/>
      <c r="AM94" s="27"/>
      <c r="AN94" s="27"/>
      <c r="AO94" s="27"/>
      <c r="AP94" s="32"/>
      <c r="AQ94" s="27"/>
      <c r="AR94" s="27"/>
      <c r="AS94" s="27"/>
    </row>
    <row r="95" spans="2:45" x14ac:dyDescent="0.3">
      <c r="B95" s="60" t="s">
        <v>289</v>
      </c>
      <c r="C95" s="61">
        <v>1</v>
      </c>
      <c r="D95" s="61">
        <v>7</v>
      </c>
      <c r="E95" s="61">
        <v>3</v>
      </c>
      <c r="F95" s="61">
        <v>1</v>
      </c>
      <c r="G95" s="61">
        <v>12</v>
      </c>
      <c r="H95" s="61">
        <v>2</v>
      </c>
      <c r="I95" s="61">
        <v>1</v>
      </c>
      <c r="J95" s="61">
        <v>2</v>
      </c>
      <c r="K95" s="61">
        <v>2</v>
      </c>
      <c r="L95" s="61">
        <v>7</v>
      </c>
      <c r="M95" s="61">
        <v>1</v>
      </c>
      <c r="N95" s="61">
        <v>1</v>
      </c>
      <c r="O95" s="61">
        <v>5</v>
      </c>
      <c r="P95" s="61">
        <v>0</v>
      </c>
      <c r="Q95" s="61">
        <v>7</v>
      </c>
      <c r="R95" s="61">
        <v>0</v>
      </c>
      <c r="S95" s="61">
        <v>3</v>
      </c>
      <c r="T95" s="61">
        <v>0</v>
      </c>
      <c r="U95" s="61">
        <v>2</v>
      </c>
      <c r="V95" s="61">
        <v>5</v>
      </c>
      <c r="W95" s="61">
        <v>0</v>
      </c>
      <c r="X95" s="61">
        <v>1</v>
      </c>
      <c r="Y95" s="61">
        <v>1</v>
      </c>
      <c r="Z95" s="61">
        <v>3</v>
      </c>
      <c r="AA95" s="61">
        <v>5</v>
      </c>
      <c r="AB95" s="61">
        <v>1</v>
      </c>
      <c r="AC95" s="61">
        <v>0</v>
      </c>
      <c r="AD95" s="61">
        <v>3</v>
      </c>
      <c r="AE95" s="61">
        <v>1</v>
      </c>
      <c r="AF95" s="61">
        <v>5</v>
      </c>
      <c r="AG95" s="61">
        <v>3</v>
      </c>
      <c r="AH95" s="61">
        <v>0</v>
      </c>
      <c r="AI95" s="61">
        <v>2</v>
      </c>
      <c r="AJ95" s="61">
        <v>4</v>
      </c>
      <c r="AK95" s="61">
        <v>9</v>
      </c>
      <c r="AL95" s="61">
        <v>2</v>
      </c>
      <c r="AM95" s="61">
        <v>4</v>
      </c>
      <c r="AN95" s="61">
        <v>1</v>
      </c>
      <c r="AO95" s="61">
        <v>1</v>
      </c>
      <c r="AP95" s="61">
        <v>8</v>
      </c>
      <c r="AQ95" s="61">
        <v>5</v>
      </c>
      <c r="AR95" s="61">
        <f>SUM(AR96:AR97)</f>
        <v>1</v>
      </c>
      <c r="AS95" s="61">
        <f t="shared" ref="AS95" si="11">SUM(AS96:AS97)</f>
        <v>0</v>
      </c>
    </row>
    <row r="96" spans="2:45" outlineLevel="1" x14ac:dyDescent="0.3">
      <c r="B96" s="20" t="s">
        <v>286</v>
      </c>
      <c r="C96" s="56">
        <v>1</v>
      </c>
      <c r="D96" s="56">
        <v>4</v>
      </c>
      <c r="E96" s="56">
        <v>3</v>
      </c>
      <c r="F96" s="56">
        <v>1</v>
      </c>
      <c r="G96" s="57">
        <v>9</v>
      </c>
      <c r="H96" s="56">
        <v>2</v>
      </c>
      <c r="I96" s="56">
        <v>1</v>
      </c>
      <c r="J96" s="56">
        <v>1</v>
      </c>
      <c r="K96" s="56">
        <v>1</v>
      </c>
      <c r="L96" s="57">
        <v>5</v>
      </c>
      <c r="M96" s="56">
        <v>0</v>
      </c>
      <c r="N96" s="56">
        <v>1</v>
      </c>
      <c r="O96" s="56">
        <v>1</v>
      </c>
      <c r="P96" s="56">
        <v>0</v>
      </c>
      <c r="Q96" s="57">
        <v>2</v>
      </c>
      <c r="R96" s="56">
        <v>0</v>
      </c>
      <c r="S96" s="56">
        <v>3</v>
      </c>
      <c r="T96" s="56">
        <v>0</v>
      </c>
      <c r="U96" s="56">
        <v>1</v>
      </c>
      <c r="V96" s="57">
        <v>4</v>
      </c>
      <c r="W96" s="56">
        <v>0</v>
      </c>
      <c r="X96" s="56">
        <v>0</v>
      </c>
      <c r="Y96" s="56">
        <v>0</v>
      </c>
      <c r="Z96" s="56">
        <v>2</v>
      </c>
      <c r="AA96" s="57">
        <v>2</v>
      </c>
      <c r="AB96" s="56">
        <v>1</v>
      </c>
      <c r="AC96" s="56">
        <v>0</v>
      </c>
      <c r="AD96" s="56">
        <v>1</v>
      </c>
      <c r="AE96" s="56">
        <v>1</v>
      </c>
      <c r="AF96" s="57">
        <v>3</v>
      </c>
      <c r="AG96" s="56">
        <v>1</v>
      </c>
      <c r="AH96" s="56">
        <v>0</v>
      </c>
      <c r="AI96" s="56">
        <v>1</v>
      </c>
      <c r="AJ96" s="56">
        <v>2</v>
      </c>
      <c r="AK96" s="57">
        <v>4</v>
      </c>
      <c r="AL96" s="56">
        <v>0</v>
      </c>
      <c r="AM96" s="56">
        <v>4</v>
      </c>
      <c r="AN96" s="56">
        <v>1</v>
      </c>
      <c r="AO96" s="56">
        <v>1</v>
      </c>
      <c r="AP96" s="57">
        <v>6</v>
      </c>
      <c r="AQ96" s="56">
        <v>4</v>
      </c>
      <c r="AR96" s="56">
        <v>1</v>
      </c>
      <c r="AS96" s="56">
        <v>0</v>
      </c>
    </row>
    <row r="97" spans="2:45" outlineLevel="1" x14ac:dyDescent="0.3">
      <c r="B97" s="20" t="s">
        <v>287</v>
      </c>
      <c r="C97" s="56">
        <v>0</v>
      </c>
      <c r="D97" s="56">
        <v>3</v>
      </c>
      <c r="E97" s="56">
        <v>0</v>
      </c>
      <c r="F97" s="56">
        <v>0</v>
      </c>
      <c r="G97" s="57">
        <v>3</v>
      </c>
      <c r="H97" s="56">
        <v>0</v>
      </c>
      <c r="I97" s="56">
        <v>0</v>
      </c>
      <c r="J97" s="56">
        <v>1</v>
      </c>
      <c r="K97" s="56">
        <v>1</v>
      </c>
      <c r="L97" s="57">
        <v>2</v>
      </c>
      <c r="M97" s="56">
        <v>1</v>
      </c>
      <c r="N97" s="56">
        <v>0</v>
      </c>
      <c r="O97" s="56">
        <v>4</v>
      </c>
      <c r="P97" s="56">
        <v>0</v>
      </c>
      <c r="Q97" s="57">
        <v>5</v>
      </c>
      <c r="R97" s="56">
        <v>0</v>
      </c>
      <c r="S97" s="56">
        <v>0</v>
      </c>
      <c r="T97" s="56">
        <v>0</v>
      </c>
      <c r="U97" s="56">
        <v>1</v>
      </c>
      <c r="V97" s="57">
        <v>1</v>
      </c>
      <c r="W97" s="56">
        <v>0</v>
      </c>
      <c r="X97" s="56">
        <v>1</v>
      </c>
      <c r="Y97" s="56">
        <v>1</v>
      </c>
      <c r="Z97" s="56">
        <v>1</v>
      </c>
      <c r="AA97" s="57">
        <v>3</v>
      </c>
      <c r="AB97" s="56">
        <v>0</v>
      </c>
      <c r="AC97" s="56">
        <v>0</v>
      </c>
      <c r="AD97" s="56">
        <v>2</v>
      </c>
      <c r="AE97" s="56">
        <v>0</v>
      </c>
      <c r="AF97" s="57">
        <v>2</v>
      </c>
      <c r="AG97" s="56">
        <v>2</v>
      </c>
      <c r="AH97" s="56">
        <v>0</v>
      </c>
      <c r="AI97" s="56">
        <v>1</v>
      </c>
      <c r="AJ97" s="56">
        <v>2</v>
      </c>
      <c r="AK97" s="57">
        <v>5</v>
      </c>
      <c r="AL97" s="56">
        <v>2</v>
      </c>
      <c r="AM97" s="56">
        <v>0</v>
      </c>
      <c r="AN97" s="56">
        <v>0</v>
      </c>
      <c r="AO97" s="56">
        <v>0</v>
      </c>
      <c r="AP97" s="57">
        <v>2</v>
      </c>
      <c r="AQ97" s="56">
        <v>1</v>
      </c>
      <c r="AR97" s="56"/>
      <c r="AS97" s="56">
        <v>0</v>
      </c>
    </row>
    <row r="98" spans="2:45" x14ac:dyDescent="0.3">
      <c r="B98" s="60" t="s">
        <v>290</v>
      </c>
      <c r="C98" s="62">
        <v>118990</v>
      </c>
      <c r="D98" s="62">
        <v>455859</v>
      </c>
      <c r="E98" s="62">
        <v>124505</v>
      </c>
      <c r="F98" s="62">
        <v>67513</v>
      </c>
      <c r="G98" s="63">
        <v>766867</v>
      </c>
      <c r="H98" s="62">
        <v>152820</v>
      </c>
      <c r="I98" s="62">
        <v>100595</v>
      </c>
      <c r="J98" s="62">
        <v>108833</v>
      </c>
      <c r="K98" s="62">
        <v>222533</v>
      </c>
      <c r="L98" s="63">
        <v>584781</v>
      </c>
      <c r="M98" s="62">
        <v>67797</v>
      </c>
      <c r="N98" s="62">
        <v>371425</v>
      </c>
      <c r="O98" s="62">
        <v>498959</v>
      </c>
      <c r="P98" s="62">
        <v>0</v>
      </c>
      <c r="Q98" s="63">
        <v>938181</v>
      </c>
      <c r="R98" s="62">
        <v>0</v>
      </c>
      <c r="S98" s="62">
        <v>351032</v>
      </c>
      <c r="T98" s="62">
        <v>0</v>
      </c>
      <c r="U98" s="62">
        <v>114000</v>
      </c>
      <c r="V98" s="63">
        <v>465032</v>
      </c>
      <c r="W98" s="62">
        <v>0</v>
      </c>
      <c r="X98" s="62">
        <v>67974.112329896903</v>
      </c>
      <c r="Y98" s="62">
        <v>46568</v>
      </c>
      <c r="Z98" s="62">
        <v>304610.35928208457</v>
      </c>
      <c r="AA98" s="63">
        <v>419152.47161198145</v>
      </c>
      <c r="AB98" s="62">
        <v>109263.42307692308</v>
      </c>
      <c r="AC98" s="62">
        <v>0</v>
      </c>
      <c r="AD98" s="62">
        <v>196863.45528165528</v>
      </c>
      <c r="AE98" s="62">
        <v>59705.802000000003</v>
      </c>
      <c r="AF98" s="63">
        <v>365832.68035857833</v>
      </c>
      <c r="AG98" s="62">
        <v>192658.90180067546</v>
      </c>
      <c r="AH98" s="62">
        <v>0</v>
      </c>
      <c r="AI98" s="62">
        <v>115468.9717317145</v>
      </c>
      <c r="AJ98" s="62">
        <v>353671.59</v>
      </c>
      <c r="AK98" s="63">
        <v>661799.46353238996</v>
      </c>
      <c r="AL98" s="62">
        <v>627000</v>
      </c>
      <c r="AM98" s="62">
        <v>250000</v>
      </c>
      <c r="AN98" s="62">
        <v>120000</v>
      </c>
      <c r="AO98" s="62">
        <v>70000</v>
      </c>
      <c r="AP98" s="63">
        <v>1067000</v>
      </c>
      <c r="AQ98" s="62">
        <v>558482.71000000008</v>
      </c>
      <c r="AR98" s="62">
        <f>AR99+AR100</f>
        <v>99883.119360000012</v>
      </c>
      <c r="AS98" s="62">
        <f t="shared" ref="AS98" si="12">AS99+AS100</f>
        <v>458000</v>
      </c>
    </row>
    <row r="99" spans="2:45" outlineLevel="1" x14ac:dyDescent="0.3">
      <c r="B99" s="20" t="s">
        <v>286</v>
      </c>
      <c r="C99" s="28">
        <v>118990</v>
      </c>
      <c r="D99" s="28">
        <v>314993</v>
      </c>
      <c r="E99" s="28">
        <v>124505</v>
      </c>
      <c r="F99" s="28">
        <v>67513</v>
      </c>
      <c r="G99" s="35">
        <v>626001</v>
      </c>
      <c r="H99" s="28">
        <v>152820</v>
      </c>
      <c r="I99" s="28">
        <v>100595</v>
      </c>
      <c r="J99" s="28">
        <v>52133</v>
      </c>
      <c r="K99" s="28">
        <v>143594</v>
      </c>
      <c r="L99" s="35">
        <v>449142</v>
      </c>
      <c r="M99" s="28">
        <v>0</v>
      </c>
      <c r="N99" s="28">
        <v>371425</v>
      </c>
      <c r="O99" s="28">
        <v>221399</v>
      </c>
      <c r="P99" s="28">
        <v>0</v>
      </c>
      <c r="Q99" s="35">
        <v>592824</v>
      </c>
      <c r="R99" s="28">
        <v>0</v>
      </c>
      <c r="S99" s="28">
        <v>351032</v>
      </c>
      <c r="T99" s="28">
        <v>0</v>
      </c>
      <c r="U99" s="28">
        <v>12000</v>
      </c>
      <c r="V99" s="35">
        <v>363032</v>
      </c>
      <c r="W99" s="28">
        <v>0</v>
      </c>
      <c r="X99" s="28">
        <v>0</v>
      </c>
      <c r="Y99" s="28">
        <v>0</v>
      </c>
      <c r="Z99" s="28">
        <v>235775.22101208457</v>
      </c>
      <c r="AA99" s="35">
        <v>235775.22101208457</v>
      </c>
      <c r="AB99" s="28">
        <v>109263.42307692308</v>
      </c>
      <c r="AC99" s="28">
        <v>0</v>
      </c>
      <c r="AD99" s="28">
        <v>65852.918944006582</v>
      </c>
      <c r="AE99" s="28">
        <v>59705.802000000003</v>
      </c>
      <c r="AF99" s="35">
        <v>234822.14402092967</v>
      </c>
      <c r="AG99" s="28">
        <v>28621.600000000002</v>
      </c>
      <c r="AH99" s="28">
        <v>0</v>
      </c>
      <c r="AI99" s="28">
        <v>61147.76</v>
      </c>
      <c r="AJ99" s="28">
        <v>131217.71000000002</v>
      </c>
      <c r="AK99" s="35">
        <v>220987.07</v>
      </c>
      <c r="AL99" s="28">
        <v>0</v>
      </c>
      <c r="AM99" s="28">
        <v>250000</v>
      </c>
      <c r="AN99" s="28">
        <v>120000</v>
      </c>
      <c r="AO99" s="28">
        <v>70000</v>
      </c>
      <c r="AP99" s="35">
        <v>440000</v>
      </c>
      <c r="AQ99" s="28">
        <v>451482.71000000008</v>
      </c>
      <c r="AR99" s="28">
        <v>99883.119360000012</v>
      </c>
      <c r="AS99" s="28">
        <v>185000</v>
      </c>
    </row>
    <row r="100" spans="2:45" outlineLevel="1" x14ac:dyDescent="0.3">
      <c r="B100" s="20" t="s">
        <v>287</v>
      </c>
      <c r="C100" s="28">
        <v>0</v>
      </c>
      <c r="D100" s="29">
        <v>140866</v>
      </c>
      <c r="E100" s="29">
        <v>0</v>
      </c>
      <c r="F100" s="29">
        <v>0</v>
      </c>
      <c r="G100" s="35">
        <v>140866</v>
      </c>
      <c r="H100" s="28">
        <v>0</v>
      </c>
      <c r="I100" s="29">
        <v>0</v>
      </c>
      <c r="J100" s="29">
        <v>56700</v>
      </c>
      <c r="K100" s="29">
        <v>78939</v>
      </c>
      <c r="L100" s="35">
        <v>135639</v>
      </c>
      <c r="M100" s="28">
        <v>67797</v>
      </c>
      <c r="N100" s="29">
        <v>0</v>
      </c>
      <c r="O100" s="29">
        <v>277560</v>
      </c>
      <c r="P100" s="29">
        <v>0</v>
      </c>
      <c r="Q100" s="35">
        <v>345357</v>
      </c>
      <c r="R100" s="28">
        <v>0</v>
      </c>
      <c r="S100" s="29">
        <v>0</v>
      </c>
      <c r="T100" s="29">
        <v>0</v>
      </c>
      <c r="U100" s="29">
        <v>102000</v>
      </c>
      <c r="V100" s="35">
        <v>102000</v>
      </c>
      <c r="W100" s="28">
        <v>0</v>
      </c>
      <c r="X100" s="29">
        <v>67974.112329896903</v>
      </c>
      <c r="Y100" s="29">
        <v>46568</v>
      </c>
      <c r="Z100" s="29">
        <v>68835.138269999996</v>
      </c>
      <c r="AA100" s="35">
        <v>183377.25059989688</v>
      </c>
      <c r="AB100" s="28">
        <v>0</v>
      </c>
      <c r="AC100" s="29">
        <v>0</v>
      </c>
      <c r="AD100" s="29">
        <v>131010.53633764869</v>
      </c>
      <c r="AE100" s="29">
        <v>0</v>
      </c>
      <c r="AF100" s="35">
        <v>131010.53633764869</v>
      </c>
      <c r="AG100" s="28">
        <v>164037.30180067546</v>
      </c>
      <c r="AH100" s="29">
        <v>0</v>
      </c>
      <c r="AI100" s="29">
        <v>54321.211731714502</v>
      </c>
      <c r="AJ100" s="29">
        <v>222453.88</v>
      </c>
      <c r="AK100" s="35">
        <v>440812.39353238995</v>
      </c>
      <c r="AL100" s="28">
        <v>627000</v>
      </c>
      <c r="AM100" s="29">
        <v>0</v>
      </c>
      <c r="AN100" s="29">
        <v>0</v>
      </c>
      <c r="AO100" s="29">
        <v>0</v>
      </c>
      <c r="AP100" s="35">
        <v>627000</v>
      </c>
      <c r="AQ100" s="28">
        <v>107000</v>
      </c>
      <c r="AR100" s="29"/>
      <c r="AS100" s="29">
        <v>273000</v>
      </c>
    </row>
    <row r="101" spans="2:45" x14ac:dyDescent="0.3">
      <c r="B101" s="25" t="s">
        <v>291</v>
      </c>
      <c r="C101" s="22"/>
      <c r="D101" s="22"/>
      <c r="E101" s="22"/>
      <c r="G101" s="36"/>
      <c r="H101" s="22"/>
      <c r="I101" s="22"/>
      <c r="J101" s="22"/>
      <c r="L101" s="36"/>
      <c r="M101" s="22"/>
      <c r="N101" s="22"/>
      <c r="O101" s="22"/>
      <c r="Q101" s="36"/>
      <c r="R101" s="22"/>
      <c r="S101" s="22"/>
      <c r="T101" s="22"/>
      <c r="V101" s="36"/>
      <c r="W101" s="22"/>
      <c r="X101" s="22"/>
      <c r="Y101" s="22"/>
      <c r="AA101" s="36"/>
      <c r="AB101" s="22"/>
      <c r="AC101" s="22"/>
      <c r="AD101" s="22"/>
      <c r="AF101" s="36"/>
      <c r="AG101" s="22"/>
      <c r="AH101" s="22"/>
      <c r="AI101" s="22"/>
      <c r="AK101" s="36"/>
      <c r="AL101" s="22"/>
      <c r="AM101" s="22"/>
      <c r="AN101" s="22"/>
      <c r="AP101" s="36"/>
      <c r="AQ101" s="22"/>
      <c r="AR101" s="22"/>
      <c r="AS101" s="22"/>
    </row>
    <row r="102" spans="2:45" x14ac:dyDescent="0.3">
      <c r="G102" s="37"/>
      <c r="L102" s="37"/>
      <c r="Q102" s="37"/>
      <c r="V102" s="37"/>
      <c r="AA102" s="37"/>
      <c r="AF102" s="37"/>
      <c r="AK102" s="37"/>
      <c r="AP102" s="37"/>
    </row>
    <row r="103" spans="2:45" x14ac:dyDescent="0.3">
      <c r="B103" s="26" t="s">
        <v>86</v>
      </c>
      <c r="C103" s="30"/>
      <c r="D103" s="30"/>
      <c r="E103" s="30"/>
      <c r="F103" s="30"/>
      <c r="G103" s="33"/>
      <c r="H103" s="30"/>
      <c r="I103" s="30"/>
      <c r="J103" s="30"/>
      <c r="K103" s="30"/>
      <c r="L103" s="33"/>
      <c r="M103" s="30"/>
      <c r="N103" s="30"/>
      <c r="O103" s="30"/>
      <c r="P103" s="30"/>
      <c r="Q103" s="33"/>
      <c r="R103" s="30"/>
      <c r="S103" s="30"/>
      <c r="T103" s="30"/>
      <c r="U103" s="30"/>
      <c r="V103" s="33"/>
      <c r="W103" s="30"/>
      <c r="X103" s="30"/>
      <c r="Y103" s="30"/>
      <c r="Z103" s="30"/>
      <c r="AA103" s="33"/>
      <c r="AB103" s="30"/>
      <c r="AC103" s="30"/>
      <c r="AD103" s="30"/>
      <c r="AE103" s="30"/>
      <c r="AF103" s="33"/>
      <c r="AG103" s="30"/>
      <c r="AH103" s="30"/>
      <c r="AI103" s="30"/>
      <c r="AJ103" s="30"/>
      <c r="AK103" s="33"/>
      <c r="AL103" s="30"/>
      <c r="AM103" s="30"/>
      <c r="AN103" s="30"/>
      <c r="AO103" s="30"/>
      <c r="AP103" s="33"/>
      <c r="AQ103" s="30"/>
      <c r="AR103" s="30"/>
      <c r="AS103" s="30"/>
    </row>
    <row r="104" spans="2:45" x14ac:dyDescent="0.3">
      <c r="B104" s="60" t="s">
        <v>292</v>
      </c>
      <c r="C104" s="71"/>
      <c r="D104" s="71"/>
      <c r="E104" s="71"/>
      <c r="F104" s="71"/>
      <c r="G104" s="72">
        <v>6499705.0425983761</v>
      </c>
      <c r="H104" s="71">
        <v>0</v>
      </c>
      <c r="I104" s="71">
        <v>0</v>
      </c>
      <c r="J104" s="71">
        <v>0</v>
      </c>
      <c r="K104" s="71">
        <v>0</v>
      </c>
      <c r="L104" s="72">
        <v>3832630.4654427022</v>
      </c>
      <c r="M104" s="71">
        <v>0</v>
      </c>
      <c r="N104" s="71">
        <v>0</v>
      </c>
      <c r="O104" s="71">
        <v>0</v>
      </c>
      <c r="P104" s="71">
        <v>0</v>
      </c>
      <c r="Q104" s="72">
        <v>4195296.0307825664</v>
      </c>
      <c r="R104" s="71">
        <v>4336761</v>
      </c>
      <c r="S104" s="71">
        <v>4128271</v>
      </c>
      <c r="T104" s="71">
        <v>3834283</v>
      </c>
      <c r="U104" s="71">
        <v>3478499</v>
      </c>
      <c r="V104" s="72">
        <v>3478499</v>
      </c>
      <c r="W104" s="71">
        <v>4002843.4812571956</v>
      </c>
      <c r="X104" s="71">
        <v>4144668.3293181821</v>
      </c>
      <c r="Y104" s="71">
        <v>4455535.0830681818</v>
      </c>
      <c r="Z104" s="71">
        <v>5960480.5788490875</v>
      </c>
      <c r="AA104" s="72">
        <v>5960480.5788490875</v>
      </c>
      <c r="AB104" s="71">
        <v>5873722.6648873258</v>
      </c>
      <c r="AC104" s="71">
        <v>7535181.5790178226</v>
      </c>
      <c r="AD104" s="71">
        <v>8442844.4905000553</v>
      </c>
      <c r="AE104" s="71">
        <v>8417982.8346134052</v>
      </c>
      <c r="AF104" s="72">
        <v>8417982.8346134052</v>
      </c>
      <c r="AG104" s="71">
        <v>8161995.4081008425</v>
      </c>
      <c r="AH104" s="71">
        <v>8473892.3642045148</v>
      </c>
      <c r="AI104" s="71">
        <v>8535886.5983653776</v>
      </c>
      <c r="AJ104" s="71">
        <v>8736916.7428757288</v>
      </c>
      <c r="AK104" s="72">
        <v>8736916.7428757288</v>
      </c>
      <c r="AL104" s="71">
        <v>8803116.8491620924</v>
      </c>
      <c r="AM104" s="71">
        <v>9345324.1884324756</v>
      </c>
      <c r="AN104" s="71">
        <v>9252126.9731784258</v>
      </c>
      <c r="AO104" s="71">
        <v>9070889.1463164836</v>
      </c>
      <c r="AP104" s="72">
        <v>9070889.1463164836</v>
      </c>
      <c r="AQ104" s="71">
        <v>9629385.2138164844</v>
      </c>
      <c r="AR104" s="71">
        <f>SUM(AR105:AR111)</f>
        <v>9520545.4945</v>
      </c>
      <c r="AS104" s="71">
        <f t="shared" ref="AS104" si="13">SUM(AS105:AS111)</f>
        <v>9715259.3145000003</v>
      </c>
    </row>
    <row r="105" spans="2:45" outlineLevel="1" x14ac:dyDescent="0.3">
      <c r="B105" s="20" t="s">
        <v>93</v>
      </c>
      <c r="C105" s="28"/>
      <c r="D105" s="54"/>
      <c r="E105" s="54"/>
      <c r="F105" s="28"/>
      <c r="G105" s="35">
        <v>193489.2</v>
      </c>
      <c r="H105" s="28"/>
      <c r="I105" s="54"/>
      <c r="J105" s="54"/>
      <c r="K105" s="28"/>
      <c r="L105" s="35">
        <v>193489.2</v>
      </c>
      <c r="M105" s="28"/>
      <c r="N105" s="54"/>
      <c r="O105" s="54"/>
      <c r="P105" s="28"/>
      <c r="Q105" s="35">
        <v>253624.14</v>
      </c>
      <c r="R105" s="28">
        <v>253624</v>
      </c>
      <c r="S105" s="54">
        <v>253624</v>
      </c>
      <c r="T105" s="54">
        <v>230567</v>
      </c>
      <c r="U105" s="28">
        <v>251318</v>
      </c>
      <c r="V105" s="35">
        <v>251318</v>
      </c>
      <c r="W105" s="28">
        <v>251318.2</v>
      </c>
      <c r="X105" s="54">
        <v>308849.26</v>
      </c>
      <c r="Y105" s="54">
        <v>639511.96</v>
      </c>
      <c r="Z105" s="28">
        <v>639511.96</v>
      </c>
      <c r="AA105" s="35">
        <v>639511.96</v>
      </c>
      <c r="AB105" s="28">
        <v>639511.96</v>
      </c>
      <c r="AC105" s="54">
        <v>393929.9375</v>
      </c>
      <c r="AD105" s="54">
        <v>690231.48199999996</v>
      </c>
      <c r="AE105" s="28">
        <v>665273.55125000002</v>
      </c>
      <c r="AF105" s="35">
        <v>665273.55125000002</v>
      </c>
      <c r="AG105" s="28">
        <v>634116.32528743648</v>
      </c>
      <c r="AH105" s="54">
        <v>539491.49353743647</v>
      </c>
      <c r="AI105" s="54">
        <v>432683.18</v>
      </c>
      <c r="AJ105" s="28">
        <v>560154.076</v>
      </c>
      <c r="AK105" s="35">
        <v>560154.076</v>
      </c>
      <c r="AL105" s="28">
        <v>579137.27599999995</v>
      </c>
      <c r="AM105" s="54">
        <v>446428.47600000002</v>
      </c>
      <c r="AN105" s="54">
        <v>569706.71920000005</v>
      </c>
      <c r="AO105" s="28">
        <v>569706.71920000005</v>
      </c>
      <c r="AP105" s="35">
        <v>569706.71920000005</v>
      </c>
      <c r="AQ105" s="28">
        <v>459289.13919999998</v>
      </c>
      <c r="AR105" s="54">
        <v>459289.13919999998</v>
      </c>
      <c r="AS105" s="54">
        <v>459289.13919999998</v>
      </c>
    </row>
    <row r="106" spans="2:45" outlineLevel="1" x14ac:dyDescent="0.3">
      <c r="B106" s="20" t="s">
        <v>94</v>
      </c>
      <c r="C106" s="28"/>
      <c r="D106" s="54"/>
      <c r="E106" s="54"/>
      <c r="F106" s="28"/>
      <c r="G106" s="35">
        <v>290000</v>
      </c>
      <c r="H106" s="28"/>
      <c r="I106" s="54"/>
      <c r="J106" s="54"/>
      <c r="K106" s="28"/>
      <c r="L106" s="35">
        <v>290000</v>
      </c>
      <c r="M106" s="28"/>
      <c r="N106" s="54"/>
      <c r="O106" s="54"/>
      <c r="P106" s="28"/>
      <c r="Q106" s="35">
        <v>375539.97500000003</v>
      </c>
      <c r="R106" s="28">
        <v>521476</v>
      </c>
      <c r="S106" s="54">
        <v>520737</v>
      </c>
      <c r="T106" s="54">
        <v>584741</v>
      </c>
      <c r="U106" s="28">
        <v>343409</v>
      </c>
      <c r="V106" s="35">
        <v>343409</v>
      </c>
      <c r="W106" s="28">
        <v>468311.71</v>
      </c>
      <c r="X106" s="54">
        <v>499832.71</v>
      </c>
      <c r="Y106" s="54">
        <v>595481.11</v>
      </c>
      <c r="Z106" s="28">
        <v>595481.11</v>
      </c>
      <c r="AA106" s="35">
        <v>595481.11</v>
      </c>
      <c r="AB106" s="28">
        <v>470578.71</v>
      </c>
      <c r="AC106" s="54">
        <v>513374.62</v>
      </c>
      <c r="AD106" s="54">
        <v>1138498.96</v>
      </c>
      <c r="AE106" s="28">
        <v>1257006.7960000001</v>
      </c>
      <c r="AF106" s="35">
        <v>1257006.7960000001</v>
      </c>
      <c r="AG106" s="28">
        <v>1248121.716</v>
      </c>
      <c r="AH106" s="54">
        <v>1536742.824</v>
      </c>
      <c r="AI106" s="54">
        <v>1387490.4179999996</v>
      </c>
      <c r="AJ106" s="28">
        <v>1564158.3281999996</v>
      </c>
      <c r="AK106" s="35">
        <v>1564158.3281999996</v>
      </c>
      <c r="AL106" s="28">
        <v>1705498.8084500001</v>
      </c>
      <c r="AM106" s="54">
        <v>1438545.9909999999</v>
      </c>
      <c r="AN106" s="54">
        <v>1062965.0260000001</v>
      </c>
      <c r="AO106" s="28">
        <v>876293.89800000004</v>
      </c>
      <c r="AP106" s="35">
        <v>876293.89800000004</v>
      </c>
      <c r="AQ106" s="28">
        <v>764107.098</v>
      </c>
      <c r="AR106" s="54">
        <v>1102287.183</v>
      </c>
      <c r="AS106" s="54">
        <v>1266205.4310000001</v>
      </c>
    </row>
    <row r="107" spans="2:45" outlineLevel="1" x14ac:dyDescent="0.3">
      <c r="B107" s="20" t="s">
        <v>95</v>
      </c>
      <c r="C107" s="28"/>
      <c r="D107" s="54"/>
      <c r="E107" s="54"/>
      <c r="F107" s="28"/>
      <c r="G107" s="35">
        <v>470052.56941198674</v>
      </c>
      <c r="H107" s="28"/>
      <c r="I107" s="54"/>
      <c r="J107" s="54"/>
      <c r="K107" s="28"/>
      <c r="L107" s="35">
        <v>221927.5</v>
      </c>
      <c r="M107" s="28"/>
      <c r="N107" s="54"/>
      <c r="O107" s="54"/>
      <c r="P107" s="28"/>
      <c r="Q107" s="35">
        <v>194246</v>
      </c>
      <c r="R107" s="28">
        <v>194246</v>
      </c>
      <c r="S107" s="54">
        <v>233453</v>
      </c>
      <c r="T107" s="54">
        <v>114105</v>
      </c>
      <c r="U107" s="28">
        <v>121612</v>
      </c>
      <c r="V107" s="35">
        <v>121612</v>
      </c>
      <c r="W107" s="28">
        <v>225274.44</v>
      </c>
      <c r="X107" s="54">
        <v>177078.69999999998</v>
      </c>
      <c r="Y107" s="54">
        <v>3158643.3130681822</v>
      </c>
      <c r="Z107" s="28">
        <v>1156808.6000000001</v>
      </c>
      <c r="AA107" s="35">
        <v>1156808.6000000001</v>
      </c>
      <c r="AB107" s="28">
        <v>1167010.1794710946</v>
      </c>
      <c r="AC107" s="54">
        <v>1794038.78</v>
      </c>
      <c r="AD107" s="54">
        <v>1809777.1725049454</v>
      </c>
      <c r="AE107" s="28">
        <v>1803482.3803049454</v>
      </c>
      <c r="AF107" s="35">
        <v>1803482.3803049454</v>
      </c>
      <c r="AG107" s="28">
        <v>1634112.8365049455</v>
      </c>
      <c r="AH107" s="54">
        <v>1625440.8094545456</v>
      </c>
      <c r="AI107" s="54">
        <v>1789518.2752727272</v>
      </c>
      <c r="AJ107" s="28">
        <v>1598559.3642727272</v>
      </c>
      <c r="AK107" s="35">
        <v>1598559.3642727272</v>
      </c>
      <c r="AL107" s="28">
        <v>1982330.1039090911</v>
      </c>
      <c r="AM107" s="54">
        <v>2500936.9555000002</v>
      </c>
      <c r="AN107" s="54">
        <v>2615912.0512095001</v>
      </c>
      <c r="AO107" s="28">
        <v>2468459.9654999999</v>
      </c>
      <c r="AP107" s="35">
        <v>2468459.9654999999</v>
      </c>
      <c r="AQ107" s="28">
        <v>2271657.1485000001</v>
      </c>
      <c r="AR107" s="54">
        <v>1666857.1484999999</v>
      </c>
      <c r="AS107" s="54">
        <v>2524506.6765000001</v>
      </c>
    </row>
    <row r="108" spans="2:45" outlineLevel="1" x14ac:dyDescent="0.3">
      <c r="B108" s="20" t="s">
        <v>302</v>
      </c>
      <c r="C108" s="28"/>
      <c r="D108" s="54"/>
      <c r="E108" s="54"/>
      <c r="F108" s="28"/>
      <c r="G108" s="35"/>
      <c r="H108" s="28"/>
      <c r="I108" s="54"/>
      <c r="J108" s="54"/>
      <c r="K108" s="28"/>
      <c r="L108" s="35"/>
      <c r="M108" s="28"/>
      <c r="N108" s="54"/>
      <c r="O108" s="54"/>
      <c r="P108" s="28"/>
      <c r="Q108" s="35"/>
      <c r="R108" s="28"/>
      <c r="S108" s="54"/>
      <c r="T108" s="54"/>
      <c r="U108" s="28"/>
      <c r="V108" s="35"/>
      <c r="W108" s="28"/>
      <c r="X108" s="54"/>
      <c r="Y108" s="54"/>
      <c r="Z108" s="28">
        <v>389779.049098049</v>
      </c>
      <c r="AA108" s="35">
        <v>389779.049098049</v>
      </c>
      <c r="AB108" s="28">
        <v>389779.049098049</v>
      </c>
      <c r="AC108" s="54">
        <v>376921.20219487214</v>
      </c>
      <c r="AD108" s="54">
        <v>518410.82041564747</v>
      </c>
      <c r="AE108" s="28">
        <v>517970.48297779582</v>
      </c>
      <c r="AF108" s="35">
        <v>517970.48297779582</v>
      </c>
      <c r="AG108" s="28">
        <v>516811.17302779586</v>
      </c>
      <c r="AH108" s="54">
        <v>354068.43</v>
      </c>
      <c r="AI108" s="54">
        <v>501988.18199999997</v>
      </c>
      <c r="AJ108" s="28">
        <v>475696.44799999997</v>
      </c>
      <c r="AK108" s="35">
        <v>475696.44799999997</v>
      </c>
      <c r="AL108" s="28">
        <v>475696.44799999997</v>
      </c>
      <c r="AM108" s="54">
        <v>475696.44799999997</v>
      </c>
      <c r="AN108" s="54">
        <v>475696.44799999997</v>
      </c>
      <c r="AO108" s="28">
        <v>475696.44799999997</v>
      </c>
      <c r="AP108" s="35">
        <v>475696.44799999997</v>
      </c>
      <c r="AQ108" s="28">
        <v>582164.76049999997</v>
      </c>
      <c r="AR108" s="54">
        <v>517402.78450000001</v>
      </c>
      <c r="AS108" s="54">
        <v>517402.78450000001</v>
      </c>
    </row>
    <row r="109" spans="2:45" outlineLevel="1" x14ac:dyDescent="0.3">
      <c r="B109" s="20" t="s">
        <v>96</v>
      </c>
      <c r="C109" s="28"/>
      <c r="D109" s="54"/>
      <c r="E109" s="54"/>
      <c r="F109" s="28"/>
      <c r="G109" s="35">
        <v>5301283.2731863894</v>
      </c>
      <c r="H109" s="28"/>
      <c r="I109" s="54"/>
      <c r="J109" s="54"/>
      <c r="K109" s="28"/>
      <c r="L109" s="35">
        <v>2962933.765442702</v>
      </c>
      <c r="M109" s="28"/>
      <c r="N109" s="54"/>
      <c r="O109" s="54"/>
      <c r="P109" s="28"/>
      <c r="Q109" s="35">
        <v>3204506.6677825665</v>
      </c>
      <c r="R109" s="28">
        <v>3283725</v>
      </c>
      <c r="S109" s="54">
        <v>3036767</v>
      </c>
      <c r="T109" s="54">
        <v>2818526</v>
      </c>
      <c r="U109" s="28">
        <v>2675816</v>
      </c>
      <c r="V109" s="35">
        <v>2675816</v>
      </c>
      <c r="W109" s="28">
        <v>3022435.4112571953</v>
      </c>
      <c r="X109" s="54">
        <v>3116702.9093181822</v>
      </c>
      <c r="Y109" s="54">
        <v>61898.69999999999</v>
      </c>
      <c r="Z109" s="28">
        <v>2969382.8997510392</v>
      </c>
      <c r="AA109" s="35">
        <v>2969382.8997510392</v>
      </c>
      <c r="AB109" s="28">
        <v>2822511.4263181821</v>
      </c>
      <c r="AC109" s="54">
        <v>3420561.5024000001</v>
      </c>
      <c r="AD109" s="54">
        <v>2501469.6447029999</v>
      </c>
      <c r="AE109" s="28">
        <v>2305167.4719030005</v>
      </c>
      <c r="AF109" s="35">
        <v>2305167.4719030005</v>
      </c>
      <c r="AG109" s="28">
        <v>2300676.2159030004</v>
      </c>
      <c r="AH109" s="54">
        <v>2452622.2799030002</v>
      </c>
      <c r="AI109" s="54">
        <v>2527178.9660926517</v>
      </c>
      <c r="AJ109" s="28">
        <v>2541628.0598030007</v>
      </c>
      <c r="AK109" s="35">
        <v>2541628.0598030007</v>
      </c>
      <c r="AL109" s="28">
        <v>2060075.4212030005</v>
      </c>
      <c r="AM109" s="54">
        <v>2646788.102216485</v>
      </c>
      <c r="AN109" s="54">
        <v>2646788.102216485</v>
      </c>
      <c r="AO109" s="28">
        <v>2929519.1754164849</v>
      </c>
      <c r="AP109" s="35">
        <v>2929519.1754164849</v>
      </c>
      <c r="AQ109" s="28">
        <v>3224429.7054164852</v>
      </c>
      <c r="AR109" s="54">
        <v>3959116.3670999999</v>
      </c>
      <c r="AS109" s="54">
        <v>3199109.9860999999</v>
      </c>
    </row>
    <row r="110" spans="2:45" outlineLevel="1" x14ac:dyDescent="0.3">
      <c r="B110" s="20" t="s">
        <v>97</v>
      </c>
      <c r="C110" s="28"/>
      <c r="D110" s="54"/>
      <c r="E110" s="54"/>
      <c r="F110" s="28"/>
      <c r="G110" s="35">
        <v>122440</v>
      </c>
      <c r="H110" s="28"/>
      <c r="I110" s="54"/>
      <c r="J110" s="54"/>
      <c r="K110" s="28"/>
      <c r="L110" s="35">
        <v>82140</v>
      </c>
      <c r="M110" s="28"/>
      <c r="N110" s="54"/>
      <c r="O110" s="54"/>
      <c r="P110" s="28"/>
      <c r="Q110" s="35">
        <v>83689.623999999996</v>
      </c>
      <c r="R110" s="28">
        <v>83690</v>
      </c>
      <c r="S110" s="54">
        <v>83690</v>
      </c>
      <c r="T110" s="54">
        <v>86344</v>
      </c>
      <c r="U110" s="28">
        <v>86344</v>
      </c>
      <c r="V110" s="35">
        <v>86344</v>
      </c>
      <c r="W110" s="28">
        <v>35503.719999999994</v>
      </c>
      <c r="X110" s="54">
        <v>42204.75</v>
      </c>
      <c r="Y110" s="54">
        <v>0</v>
      </c>
      <c r="Z110" s="28">
        <v>209516.96</v>
      </c>
      <c r="AA110" s="35">
        <v>209516.96</v>
      </c>
      <c r="AB110" s="28">
        <v>209516.96</v>
      </c>
      <c r="AC110" s="54">
        <v>855072.41099999996</v>
      </c>
      <c r="AD110" s="54">
        <v>855072.41099999996</v>
      </c>
      <c r="AE110" s="28">
        <v>930068.21100000001</v>
      </c>
      <c r="AF110" s="35">
        <v>930068.21100000001</v>
      </c>
      <c r="AG110" s="28">
        <v>998609.91700000002</v>
      </c>
      <c r="AH110" s="54">
        <v>1124316.1273095326</v>
      </c>
      <c r="AI110" s="54">
        <v>1055817.1769999999</v>
      </c>
      <c r="AJ110" s="28">
        <v>1177716.0185999998</v>
      </c>
      <c r="AK110" s="35">
        <v>1177716.0185999998</v>
      </c>
      <c r="AL110" s="28">
        <v>1181374.3436000003</v>
      </c>
      <c r="AM110" s="54">
        <v>1114949.815715991</v>
      </c>
      <c r="AN110" s="54">
        <v>1028265.1809524414</v>
      </c>
      <c r="AO110" s="28">
        <v>898419.49459999998</v>
      </c>
      <c r="AP110" s="35">
        <v>898419.49459999998</v>
      </c>
      <c r="AQ110" s="28">
        <v>1362839.9165999999</v>
      </c>
      <c r="AR110" s="54">
        <v>683017.6666</v>
      </c>
      <c r="AS110" s="54">
        <v>616170.09160000004</v>
      </c>
    </row>
    <row r="111" spans="2:45" outlineLevel="1" x14ac:dyDescent="0.3">
      <c r="B111" s="20" t="s">
        <v>305</v>
      </c>
      <c r="C111" s="28"/>
      <c r="D111" s="54"/>
      <c r="E111" s="54"/>
      <c r="F111" s="28"/>
      <c r="G111" s="35">
        <v>122440</v>
      </c>
      <c r="H111" s="28"/>
      <c r="I111" s="54"/>
      <c r="J111" s="54"/>
      <c r="K111" s="28"/>
      <c r="L111" s="35">
        <v>82140</v>
      </c>
      <c r="M111" s="28"/>
      <c r="N111" s="54"/>
      <c r="O111" s="54"/>
      <c r="P111" s="28"/>
      <c r="Q111" s="35">
        <v>83689.623999999996</v>
      </c>
      <c r="R111" s="28"/>
      <c r="S111" s="54"/>
      <c r="T111" s="54"/>
      <c r="U111" s="28"/>
      <c r="V111" s="35">
        <v>0</v>
      </c>
      <c r="W111" s="28"/>
      <c r="X111" s="54"/>
      <c r="Y111" s="54"/>
      <c r="Z111" s="28"/>
      <c r="AA111" s="35">
        <v>0</v>
      </c>
      <c r="AB111" s="28">
        <v>174814.38</v>
      </c>
      <c r="AC111" s="54">
        <v>181283.12592294964</v>
      </c>
      <c r="AD111" s="54">
        <v>929383.99987646239</v>
      </c>
      <c r="AE111" s="28">
        <v>939013.94117766421</v>
      </c>
      <c r="AF111" s="35">
        <v>939013.94117766421</v>
      </c>
      <c r="AG111" s="28">
        <v>829547.22437766404</v>
      </c>
      <c r="AH111" s="54">
        <v>841210.4</v>
      </c>
      <c r="AI111" s="54">
        <v>841210.4</v>
      </c>
      <c r="AJ111" s="28">
        <v>819004.44799999997</v>
      </c>
      <c r="AK111" s="35">
        <v>819004.44799999997</v>
      </c>
      <c r="AL111" s="28">
        <v>819004.44799999997</v>
      </c>
      <c r="AM111" s="54">
        <v>721978.4</v>
      </c>
      <c r="AN111" s="54">
        <v>852793.44559999998</v>
      </c>
      <c r="AO111" s="28">
        <v>852793.44559999998</v>
      </c>
      <c r="AP111" s="35">
        <v>852793.44559999998</v>
      </c>
      <c r="AQ111" s="28">
        <v>964897.44559999998</v>
      </c>
      <c r="AR111" s="54">
        <v>1132575.2056</v>
      </c>
      <c r="AS111" s="54">
        <v>1132575.2056</v>
      </c>
    </row>
    <row r="112" spans="2:45" x14ac:dyDescent="0.3">
      <c r="C112" s="22"/>
      <c r="D112" s="22"/>
      <c r="E112" s="22"/>
      <c r="F112" s="22"/>
      <c r="G112" s="35"/>
      <c r="H112" s="22"/>
      <c r="I112" s="22"/>
      <c r="J112" s="22"/>
      <c r="K112" s="22"/>
      <c r="L112" s="35"/>
      <c r="M112" s="22"/>
      <c r="N112" s="22"/>
      <c r="O112" s="22"/>
      <c r="P112" s="22"/>
      <c r="Q112" s="35"/>
      <c r="R112" s="22"/>
      <c r="S112" s="22"/>
      <c r="T112" s="22"/>
      <c r="U112" s="22"/>
      <c r="V112" s="35"/>
      <c r="W112" s="22"/>
      <c r="X112" s="22"/>
      <c r="Y112" s="22"/>
      <c r="Z112" s="22"/>
      <c r="AA112" s="35"/>
      <c r="AB112" s="22"/>
      <c r="AC112" s="22"/>
      <c r="AD112" s="22"/>
      <c r="AE112" s="22"/>
      <c r="AF112" s="35"/>
      <c r="AG112" s="22"/>
      <c r="AH112" s="22"/>
      <c r="AI112" s="22"/>
      <c r="AJ112" s="22"/>
      <c r="AK112" s="35"/>
      <c r="AL112" s="22"/>
      <c r="AM112" s="22"/>
      <c r="AN112" s="22"/>
      <c r="AO112" s="22"/>
      <c r="AP112" s="35"/>
      <c r="AQ112" s="22"/>
      <c r="AR112" s="22"/>
      <c r="AS112" s="22"/>
    </row>
    <row r="113" spans="2:45" x14ac:dyDescent="0.3">
      <c r="B113" s="60" t="s">
        <v>293</v>
      </c>
      <c r="C113" s="71"/>
      <c r="D113" s="71"/>
      <c r="E113" s="71"/>
      <c r="F113" s="71"/>
      <c r="G113" s="72">
        <v>4352456.4351566676</v>
      </c>
      <c r="H113" s="71">
        <v>0</v>
      </c>
      <c r="I113" s="71">
        <v>0</v>
      </c>
      <c r="J113" s="71">
        <v>0</v>
      </c>
      <c r="K113" s="71">
        <v>0</v>
      </c>
      <c r="L113" s="72">
        <v>2931312.0001099999</v>
      </c>
      <c r="M113" s="71">
        <v>0</v>
      </c>
      <c r="N113" s="71">
        <v>0</v>
      </c>
      <c r="O113" s="71">
        <v>0</v>
      </c>
      <c r="P113" s="71">
        <v>0</v>
      </c>
      <c r="Q113" s="72">
        <v>3652179.8710831464</v>
      </c>
      <c r="R113" s="71">
        <v>3704515</v>
      </c>
      <c r="S113" s="71">
        <v>3564193</v>
      </c>
      <c r="T113" s="71">
        <v>3370006</v>
      </c>
      <c r="U113" s="71">
        <v>3059491</v>
      </c>
      <c r="V113" s="72">
        <v>3059491</v>
      </c>
      <c r="W113" s="71">
        <v>3522860.9446996083</v>
      </c>
      <c r="X113" s="71">
        <v>3560508.2934732083</v>
      </c>
      <c r="Y113" s="71">
        <v>3820532.2259862078</v>
      </c>
      <c r="Z113" s="71">
        <v>5189275.0420790333</v>
      </c>
      <c r="AA113" s="72">
        <v>5189275.0420790333</v>
      </c>
      <c r="AB113" s="71">
        <v>5137555.0932601281</v>
      </c>
      <c r="AC113" s="71">
        <v>6622374.7148858476</v>
      </c>
      <c r="AD113" s="71">
        <v>7476267.2089267867</v>
      </c>
      <c r="AE113" s="71">
        <v>7429623.8177991631</v>
      </c>
      <c r="AF113" s="72">
        <v>7429623.8177991631</v>
      </c>
      <c r="AG113" s="71">
        <v>7191094.5908866879</v>
      </c>
      <c r="AH113" s="71">
        <v>7529885.567727441</v>
      </c>
      <c r="AI113" s="71">
        <v>7580058.3094822932</v>
      </c>
      <c r="AJ113" s="71">
        <v>7787165.1902986327</v>
      </c>
      <c r="AK113" s="72">
        <v>7787165.1902986327</v>
      </c>
      <c r="AL113" s="71">
        <v>7962515.7319189291</v>
      </c>
      <c r="AM113" s="71">
        <v>8244735.3705753582</v>
      </c>
      <c r="AN113" s="71">
        <v>8171287.785627339</v>
      </c>
      <c r="AO113" s="71">
        <v>7930012.5543687362</v>
      </c>
      <c r="AP113" s="72">
        <v>7930012.5543687362</v>
      </c>
      <c r="AQ113" s="71">
        <v>8413311.4081687368</v>
      </c>
      <c r="AR113" s="71">
        <f>SUM(AR114:AR120)</f>
        <v>8580050.0162914731</v>
      </c>
      <c r="AS113" s="71">
        <f t="shared" ref="AS113" si="14">SUM(AS114:AS120)</f>
        <v>8815268.8611786831</v>
      </c>
    </row>
    <row r="114" spans="2:45" outlineLevel="1" x14ac:dyDescent="0.3">
      <c r="B114" s="20" t="s">
        <v>93</v>
      </c>
      <c r="C114" s="28"/>
      <c r="D114" s="54"/>
      <c r="E114" s="54"/>
      <c r="F114" s="28"/>
      <c r="G114" s="35">
        <v>152641.48000000001</v>
      </c>
      <c r="H114" s="28"/>
      <c r="I114" s="54"/>
      <c r="J114" s="54"/>
      <c r="K114" s="28"/>
      <c r="L114" s="35">
        <v>152641.48000000001</v>
      </c>
      <c r="M114" s="28"/>
      <c r="N114" s="54"/>
      <c r="O114" s="54"/>
      <c r="P114" s="28"/>
      <c r="Q114" s="35">
        <v>200363.07060000001</v>
      </c>
      <c r="R114" s="28">
        <v>200363</v>
      </c>
      <c r="S114" s="54">
        <v>200363</v>
      </c>
      <c r="T114" s="54">
        <v>182148</v>
      </c>
      <c r="U114" s="28">
        <v>199674</v>
      </c>
      <c r="V114" s="35">
        <v>199674</v>
      </c>
      <c r="W114" s="28">
        <v>199673.54706474821</v>
      </c>
      <c r="X114" s="54">
        <v>246849.01626474821</v>
      </c>
      <c r="Y114" s="54">
        <v>519596.41926474823</v>
      </c>
      <c r="Z114" s="28">
        <v>519596.41926474823</v>
      </c>
      <c r="AA114" s="35">
        <v>519596.41926474823</v>
      </c>
      <c r="AB114" s="28">
        <v>519596.41926474823</v>
      </c>
      <c r="AC114" s="54">
        <v>329511.73774999997</v>
      </c>
      <c r="AD114" s="54">
        <v>570369.88011280005</v>
      </c>
      <c r="AE114" s="28">
        <v>551399.62820529996</v>
      </c>
      <c r="AF114" s="35">
        <v>551399.62820529996</v>
      </c>
      <c r="AG114" s="28">
        <v>523596.53637675918</v>
      </c>
      <c r="AH114" s="54">
        <v>447873.74136145919</v>
      </c>
      <c r="AI114" s="54">
        <v>363173.96940000006</v>
      </c>
      <c r="AJ114" s="28">
        <v>479003.06140000006</v>
      </c>
      <c r="AK114" s="35">
        <v>479003.06140000006</v>
      </c>
      <c r="AL114" s="28">
        <v>518229.41820000007</v>
      </c>
      <c r="AM114" s="54">
        <v>385520.61820000003</v>
      </c>
      <c r="AN114" s="54">
        <v>484143.21276000002</v>
      </c>
      <c r="AO114" s="28">
        <v>484143.21276000002</v>
      </c>
      <c r="AP114" s="35">
        <v>484143.21276000002</v>
      </c>
      <c r="AQ114" s="28">
        <v>385871.56656000001</v>
      </c>
      <c r="AR114" s="54">
        <v>385871.56656000001</v>
      </c>
      <c r="AS114" s="54">
        <v>385871.56655999995</v>
      </c>
    </row>
    <row r="115" spans="2:45" outlineLevel="1" x14ac:dyDescent="0.3">
      <c r="B115" s="20" t="s">
        <v>94</v>
      </c>
      <c r="C115" s="28"/>
      <c r="D115" s="54"/>
      <c r="E115" s="54"/>
      <c r="F115" s="28"/>
      <c r="G115" s="35">
        <v>170775</v>
      </c>
      <c r="H115" s="28"/>
      <c r="I115" s="54"/>
      <c r="J115" s="54"/>
      <c r="K115" s="28"/>
      <c r="L115" s="35">
        <v>170775</v>
      </c>
      <c r="M115" s="28"/>
      <c r="N115" s="54"/>
      <c r="O115" s="54"/>
      <c r="P115" s="28"/>
      <c r="Q115" s="35">
        <v>377924.06875000003</v>
      </c>
      <c r="R115" s="28">
        <v>505545</v>
      </c>
      <c r="S115" s="54">
        <v>510424</v>
      </c>
      <c r="T115" s="54">
        <v>568705</v>
      </c>
      <c r="U115" s="28">
        <v>334345</v>
      </c>
      <c r="V115" s="35">
        <v>334345</v>
      </c>
      <c r="W115" s="28">
        <v>459247.71</v>
      </c>
      <c r="X115" s="54">
        <v>483966.63250000001</v>
      </c>
      <c r="Y115" s="54">
        <v>579615.03249999997</v>
      </c>
      <c r="Z115" s="28">
        <v>579615.03249999997</v>
      </c>
      <c r="AA115" s="35">
        <v>579615.03249999997</v>
      </c>
      <c r="AB115" s="28">
        <v>454712.63250000001</v>
      </c>
      <c r="AC115" s="54">
        <v>513374.62</v>
      </c>
      <c r="AD115" s="54">
        <v>1126496.76</v>
      </c>
      <c r="AE115" s="28">
        <v>1209693.1691922578</v>
      </c>
      <c r="AF115" s="35">
        <v>1209693.1691922578</v>
      </c>
      <c r="AG115" s="28">
        <v>1201598.4950322581</v>
      </c>
      <c r="AH115" s="54">
        <v>1497238.3131252001</v>
      </c>
      <c r="AI115" s="54">
        <v>1361603.2183451867</v>
      </c>
      <c r="AJ115" s="28">
        <v>1502930.5301999995</v>
      </c>
      <c r="AK115" s="35">
        <v>1502930.5301999995</v>
      </c>
      <c r="AL115" s="28">
        <v>1643788.7890477891</v>
      </c>
      <c r="AM115" s="54">
        <v>1405373.4415977891</v>
      </c>
      <c r="AN115" s="54">
        <v>1029792.4765977891</v>
      </c>
      <c r="AO115" s="28">
        <v>847781.51659778901</v>
      </c>
      <c r="AP115" s="35">
        <v>847781.51659778901</v>
      </c>
      <c r="AQ115" s="28">
        <v>750552.95659778907</v>
      </c>
      <c r="AR115" s="54">
        <v>1057202.286597789</v>
      </c>
      <c r="AS115" s="54">
        <v>1205617.219</v>
      </c>
    </row>
    <row r="116" spans="2:45" outlineLevel="1" x14ac:dyDescent="0.3">
      <c r="B116" s="20" t="s">
        <v>95</v>
      </c>
      <c r="C116" s="28"/>
      <c r="D116" s="54"/>
      <c r="E116" s="54"/>
      <c r="F116" s="28"/>
      <c r="G116" s="35">
        <v>376903.91788999998</v>
      </c>
      <c r="H116" s="28"/>
      <c r="I116" s="54"/>
      <c r="J116" s="54"/>
      <c r="K116" s="28"/>
      <c r="L116" s="35">
        <v>178630</v>
      </c>
      <c r="M116" s="28"/>
      <c r="N116" s="54"/>
      <c r="O116" s="54"/>
      <c r="P116" s="28"/>
      <c r="Q116" s="35">
        <v>153881.71590000001</v>
      </c>
      <c r="R116" s="28">
        <v>153882</v>
      </c>
      <c r="S116" s="54">
        <v>192104</v>
      </c>
      <c r="T116" s="54">
        <v>92257</v>
      </c>
      <c r="U116" s="28">
        <v>121612</v>
      </c>
      <c r="V116" s="35">
        <v>121612</v>
      </c>
      <c r="W116" s="28">
        <v>225274.44</v>
      </c>
      <c r="X116" s="54">
        <v>167960.04999999996</v>
      </c>
      <c r="Y116" s="54">
        <v>2668540.7242214601</v>
      </c>
      <c r="Z116" s="28">
        <v>1063764.06376</v>
      </c>
      <c r="AA116" s="35">
        <v>1063764.06376</v>
      </c>
      <c r="AB116" s="28">
        <v>1073965.6432310948</v>
      </c>
      <c r="AC116" s="54">
        <v>1597851.29293</v>
      </c>
      <c r="AD116" s="54">
        <v>1596712.2226297669</v>
      </c>
      <c r="AE116" s="28">
        <v>1570473.465429767</v>
      </c>
      <c r="AF116" s="35">
        <v>1570473.465429767</v>
      </c>
      <c r="AG116" s="28">
        <v>1401103.9216297672</v>
      </c>
      <c r="AH116" s="54">
        <v>1402126.683159091</v>
      </c>
      <c r="AI116" s="54">
        <v>1571515.7893684544</v>
      </c>
      <c r="AJ116" s="28">
        <v>1411030.5188809023</v>
      </c>
      <c r="AK116" s="35">
        <v>1411030.5188809023</v>
      </c>
      <c r="AL116" s="28">
        <v>1828796.1638036293</v>
      </c>
      <c r="AM116" s="54">
        <v>2163079.8068599994</v>
      </c>
      <c r="AN116" s="54">
        <v>2318681.9012094997</v>
      </c>
      <c r="AO116" s="28">
        <v>2171229.8155</v>
      </c>
      <c r="AP116" s="35">
        <v>2171229.8155</v>
      </c>
      <c r="AQ116" s="28">
        <v>1974426.9985</v>
      </c>
      <c r="AR116" s="54">
        <v>1638426.9985</v>
      </c>
      <c r="AS116" s="54">
        <v>2401912.0665000002</v>
      </c>
    </row>
    <row r="117" spans="2:45" outlineLevel="1" x14ac:dyDescent="0.3">
      <c r="B117" s="20" t="s">
        <v>302</v>
      </c>
      <c r="C117" s="28"/>
      <c r="D117" s="54"/>
      <c r="E117" s="54"/>
      <c r="F117" s="28"/>
      <c r="G117" s="35"/>
      <c r="H117" s="28"/>
      <c r="I117" s="54"/>
      <c r="J117" s="54"/>
      <c r="K117" s="28"/>
      <c r="L117" s="35"/>
      <c r="M117" s="28"/>
      <c r="N117" s="54"/>
      <c r="O117" s="54"/>
      <c r="P117" s="28"/>
      <c r="Q117" s="35"/>
      <c r="R117" s="28"/>
      <c r="S117" s="54"/>
      <c r="T117" s="54"/>
      <c r="U117" s="28"/>
      <c r="V117" s="35"/>
      <c r="W117" s="28"/>
      <c r="X117" s="54"/>
      <c r="Y117" s="54"/>
      <c r="Z117" s="28">
        <v>327505.17</v>
      </c>
      <c r="AA117" s="35">
        <v>327505.17</v>
      </c>
      <c r="AB117" s="28">
        <v>327505.17</v>
      </c>
      <c r="AC117" s="54">
        <v>311554.63250352838</v>
      </c>
      <c r="AD117" s="54">
        <v>431526.34279843012</v>
      </c>
      <c r="AE117" s="28">
        <v>431189.9479149559</v>
      </c>
      <c r="AF117" s="35">
        <v>431189.9479149559</v>
      </c>
      <c r="AG117" s="28">
        <v>430311.75054718083</v>
      </c>
      <c r="AH117" s="54">
        <v>296139.64233600005</v>
      </c>
      <c r="AI117" s="54">
        <v>426309.02409600001</v>
      </c>
      <c r="AJ117" s="28">
        <v>413966.06009600003</v>
      </c>
      <c r="AK117" s="35">
        <v>413966.06009600003</v>
      </c>
      <c r="AL117" s="28">
        <v>413966.06009600003</v>
      </c>
      <c r="AM117" s="54">
        <v>413966.06009600003</v>
      </c>
      <c r="AN117" s="54">
        <v>413966.06009600003</v>
      </c>
      <c r="AO117" s="28">
        <v>413966.06009600003</v>
      </c>
      <c r="AP117" s="35">
        <v>413966.06009600003</v>
      </c>
      <c r="AQ117" s="28">
        <v>499140.710096</v>
      </c>
      <c r="AR117" s="54">
        <v>434378.73409600003</v>
      </c>
      <c r="AS117" s="54">
        <v>434378.73409600003</v>
      </c>
    </row>
    <row r="118" spans="2:45" outlineLevel="1" x14ac:dyDescent="0.3">
      <c r="B118" s="20" t="s">
        <v>96</v>
      </c>
      <c r="C118" s="28"/>
      <c r="D118" s="54"/>
      <c r="E118" s="54"/>
      <c r="F118" s="28"/>
      <c r="G118" s="35">
        <v>3437227.3972666669</v>
      </c>
      <c r="H118" s="28"/>
      <c r="I118" s="54"/>
      <c r="J118" s="54"/>
      <c r="K118" s="28"/>
      <c r="L118" s="35">
        <v>2286445.5201099999</v>
      </c>
      <c r="M118" s="28"/>
      <c r="N118" s="54"/>
      <c r="O118" s="54"/>
      <c r="P118" s="28"/>
      <c r="Q118" s="35">
        <v>2769439.0111483461</v>
      </c>
      <c r="R118" s="28">
        <v>2769439</v>
      </c>
      <c r="S118" s="54">
        <v>2586016</v>
      </c>
      <c r="T118" s="54">
        <v>2445239</v>
      </c>
      <c r="U118" s="28">
        <v>2323180</v>
      </c>
      <c r="V118" s="35">
        <v>2323180</v>
      </c>
      <c r="W118" s="28">
        <v>2603161.5276348596</v>
      </c>
      <c r="X118" s="54">
        <v>2619527.8447084599</v>
      </c>
      <c r="Y118" s="54">
        <v>52780.049999999996</v>
      </c>
      <c r="Z118" s="28">
        <v>2518154.7091984595</v>
      </c>
      <c r="AA118" s="35">
        <v>2518154.7091984595</v>
      </c>
      <c r="AB118" s="28">
        <v>2433598.4611004596</v>
      </c>
      <c r="AC118" s="54">
        <v>2886523.1260943199</v>
      </c>
      <c r="AD118" s="54">
        <v>2023579.1706324797</v>
      </c>
      <c r="AE118" s="28">
        <v>1870810.9157044797</v>
      </c>
      <c r="AF118" s="35">
        <v>1870810.9157044797</v>
      </c>
      <c r="AG118" s="28">
        <v>1867825.0557044798</v>
      </c>
      <c r="AH118" s="54">
        <v>1997183.3041647102</v>
      </c>
      <c r="AI118" s="54">
        <v>2030691.839444197</v>
      </c>
      <c r="AJ118" s="28">
        <v>2068773.4961249314</v>
      </c>
      <c r="AK118" s="35">
        <v>2068773.4961249314</v>
      </c>
      <c r="AL118" s="28">
        <v>1643139.2721747099</v>
      </c>
      <c r="AM118" s="54">
        <v>2104749.20490157</v>
      </c>
      <c r="AN118" s="54">
        <v>2104749.20490157</v>
      </c>
      <c r="AO118" s="28">
        <v>2309650.0193524682</v>
      </c>
      <c r="AP118" s="35">
        <v>2309650.0193524682</v>
      </c>
      <c r="AQ118" s="28">
        <v>2552343.1043524677</v>
      </c>
      <c r="AR118" s="54">
        <v>3325338.8484752029</v>
      </c>
      <c r="AS118" s="54">
        <v>2705933.6479602028</v>
      </c>
    </row>
    <row r="119" spans="2:45" outlineLevel="1" x14ac:dyDescent="0.3">
      <c r="B119" s="20" t="s">
        <v>97</v>
      </c>
      <c r="C119" s="28"/>
      <c r="D119" s="54"/>
      <c r="E119" s="54"/>
      <c r="F119" s="28"/>
      <c r="G119" s="35">
        <v>107454.32</v>
      </c>
      <c r="H119" s="28"/>
      <c r="I119" s="54"/>
      <c r="J119" s="54"/>
      <c r="K119" s="28"/>
      <c r="L119" s="35">
        <v>71410</v>
      </c>
      <c r="M119" s="28"/>
      <c r="N119" s="54"/>
      <c r="O119" s="54"/>
      <c r="P119" s="28"/>
      <c r="Q119" s="35">
        <v>75286.002342399996</v>
      </c>
      <c r="R119" s="28">
        <v>75286</v>
      </c>
      <c r="S119" s="54">
        <v>75286</v>
      </c>
      <c r="T119" s="54">
        <v>81657</v>
      </c>
      <c r="U119" s="28">
        <v>80680</v>
      </c>
      <c r="V119" s="35">
        <v>80680</v>
      </c>
      <c r="W119" s="28">
        <v>35503.719999999994</v>
      </c>
      <c r="X119" s="54">
        <v>42204.75</v>
      </c>
      <c r="Y119" s="54">
        <v>0</v>
      </c>
      <c r="Z119" s="28">
        <v>180639.64735582608</v>
      </c>
      <c r="AA119" s="35">
        <v>180639.64735582608</v>
      </c>
      <c r="AB119" s="28">
        <v>180639.64735582608</v>
      </c>
      <c r="AC119" s="54">
        <v>830548.33299999998</v>
      </c>
      <c r="AD119" s="54">
        <v>830548.33299999998</v>
      </c>
      <c r="AE119" s="28">
        <v>890917.63300000003</v>
      </c>
      <c r="AF119" s="35">
        <v>890917.63300000003</v>
      </c>
      <c r="AG119" s="28">
        <v>954150.50899999996</v>
      </c>
      <c r="AH119" s="54">
        <v>1066999.8323809789</v>
      </c>
      <c r="AI119" s="54">
        <v>1004440.4176284556</v>
      </c>
      <c r="AJ119" s="28">
        <v>1107826.0015999998</v>
      </c>
      <c r="AK119" s="35">
        <v>1107826.0015999998</v>
      </c>
      <c r="AL119" s="28">
        <v>1110960.5066000002</v>
      </c>
      <c r="AM119" s="54">
        <v>1050067.83892</v>
      </c>
      <c r="AN119" s="54">
        <v>980465.37460000033</v>
      </c>
      <c r="AO119" s="28">
        <v>863752.37459999998</v>
      </c>
      <c r="AP119" s="35">
        <v>863752.37459999998</v>
      </c>
      <c r="AQ119" s="28">
        <v>1317319.1565999999</v>
      </c>
      <c r="AR119" s="54">
        <v>637496.90659999999</v>
      </c>
      <c r="AS119" s="54">
        <v>580220.95160000003</v>
      </c>
    </row>
    <row r="120" spans="2:45" outlineLevel="1" x14ac:dyDescent="0.3">
      <c r="B120" s="20" t="s">
        <v>305</v>
      </c>
      <c r="C120" s="28"/>
      <c r="D120" s="54"/>
      <c r="E120" s="54"/>
      <c r="F120" s="28"/>
      <c r="G120" s="35">
        <v>107454.32</v>
      </c>
      <c r="H120" s="28"/>
      <c r="I120" s="54"/>
      <c r="J120" s="54"/>
      <c r="K120" s="28"/>
      <c r="L120" s="35">
        <v>71410</v>
      </c>
      <c r="M120" s="28"/>
      <c r="N120" s="54"/>
      <c r="O120" s="54"/>
      <c r="P120" s="28"/>
      <c r="Q120" s="35">
        <v>75286.002342399996</v>
      </c>
      <c r="R120" s="28"/>
      <c r="S120" s="54"/>
      <c r="T120" s="54"/>
      <c r="U120" s="28"/>
      <c r="V120" s="35">
        <v>0</v>
      </c>
      <c r="W120" s="28"/>
      <c r="X120" s="54"/>
      <c r="Y120" s="54"/>
      <c r="Z120" s="28"/>
      <c r="AA120" s="35">
        <v>0</v>
      </c>
      <c r="AB120" s="28">
        <v>147537.11980799999</v>
      </c>
      <c r="AC120" s="54">
        <v>153010.97260799998</v>
      </c>
      <c r="AD120" s="54">
        <v>897034.49975331069</v>
      </c>
      <c r="AE120" s="28">
        <v>905139.05835240218</v>
      </c>
      <c r="AF120" s="35">
        <v>905139.05835240218</v>
      </c>
      <c r="AG120" s="28">
        <v>812508.32259624219</v>
      </c>
      <c r="AH120" s="54">
        <v>822324.0512000001</v>
      </c>
      <c r="AI120" s="54">
        <v>822324.0512000001</v>
      </c>
      <c r="AJ120" s="28">
        <v>803635.52199679997</v>
      </c>
      <c r="AK120" s="35">
        <v>803635.52199679997</v>
      </c>
      <c r="AL120" s="28">
        <v>803635.52199679997</v>
      </c>
      <c r="AM120" s="54">
        <v>721978.4</v>
      </c>
      <c r="AN120" s="54">
        <v>839489.55546247994</v>
      </c>
      <c r="AO120" s="28">
        <v>839489.55546247994</v>
      </c>
      <c r="AP120" s="35">
        <v>839489.55546247994</v>
      </c>
      <c r="AQ120" s="28">
        <v>933656.91546247993</v>
      </c>
      <c r="AR120" s="54">
        <v>1101334.6754624799</v>
      </c>
      <c r="AS120" s="54">
        <v>1101334.6754624802</v>
      </c>
    </row>
  </sheetData>
  <phoneticPr fontId="14" type="noConversion"/>
  <pageMargins left="0.511811024" right="0.511811024" top="0.78740157499999996" bottom="0.78740157499999996" header="0.31496062000000002" footer="0.31496062000000002"/>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4BA77-D1FD-48A2-A5C7-396B1B1AF268}">
  <sheetPr>
    <tabColor theme="8"/>
  </sheetPr>
  <dimension ref="B1:AK84"/>
  <sheetViews>
    <sheetView showGridLines="0" zoomScale="85" zoomScaleNormal="85" workbookViewId="0">
      <pane xSplit="2" ySplit="5" topLeftCell="AA6" activePane="bottomRight" state="frozen"/>
      <selection pane="topRight" activeCell="C1" sqref="C1"/>
      <selection pane="bottomLeft" activeCell="A6" sqref="A6"/>
      <selection pane="bottomRight" activeCell="AK1" sqref="AK1"/>
    </sheetView>
  </sheetViews>
  <sheetFormatPr defaultRowHeight="16.5" outlineLevelRow="1" x14ac:dyDescent="0.3"/>
  <cols>
    <col min="1" max="1" width="1.625" customWidth="1"/>
    <col min="2" max="2" width="53.625" customWidth="1"/>
    <col min="3" max="33" width="12.625" customWidth="1"/>
    <col min="34" max="37" width="11.5" bestFit="1" customWidth="1"/>
  </cols>
  <sheetData>
    <row r="1" spans="2:37" ht="72.95" customHeight="1" x14ac:dyDescent="0.3">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c r="AF1" s="76"/>
      <c r="AG1" s="76"/>
      <c r="AH1" s="76"/>
      <c r="AI1" s="79"/>
      <c r="AJ1" s="76"/>
      <c r="AK1" s="76"/>
    </row>
    <row r="2" spans="2:37" ht="6.95" customHeight="1" x14ac:dyDescent="0.3"/>
    <row r="3" spans="2:37" ht="39" customHeight="1" x14ac:dyDescent="0.3"/>
    <row r="4" spans="2:37" ht="6.95" customHeight="1" x14ac:dyDescent="0.3"/>
    <row r="5" spans="2:37" ht="39" customHeight="1" x14ac:dyDescent="0.3">
      <c r="B5" s="48" t="s">
        <v>272</v>
      </c>
      <c r="C5" s="21" t="s">
        <v>160</v>
      </c>
      <c r="D5" s="21" t="s">
        <v>161</v>
      </c>
      <c r="E5" s="21" t="s">
        <v>162</v>
      </c>
      <c r="F5" s="21" t="s">
        <v>163</v>
      </c>
      <c r="G5" s="21" t="s">
        <v>164</v>
      </c>
      <c r="H5" s="21" t="s">
        <v>165</v>
      </c>
      <c r="I5" s="21" t="s">
        <v>166</v>
      </c>
      <c r="J5" s="21" t="s">
        <v>167</v>
      </c>
      <c r="K5" s="21" t="s">
        <v>168</v>
      </c>
      <c r="L5" s="21" t="s">
        <v>169</v>
      </c>
      <c r="M5" s="21" t="s">
        <v>170</v>
      </c>
      <c r="N5" s="21" t="s">
        <v>171</v>
      </c>
      <c r="O5" s="21" t="s">
        <v>172</v>
      </c>
      <c r="P5" s="21" t="s">
        <v>173</v>
      </c>
      <c r="Q5" s="21" t="s">
        <v>174</v>
      </c>
      <c r="R5" s="21" t="s">
        <v>175</v>
      </c>
      <c r="S5" s="21" t="s">
        <v>295</v>
      </c>
      <c r="T5" s="21" t="s">
        <v>297</v>
      </c>
      <c r="U5" s="21" t="s">
        <v>299</v>
      </c>
      <c r="V5" s="21" t="s">
        <v>303</v>
      </c>
      <c r="W5" s="21" t="s">
        <v>306</v>
      </c>
      <c r="X5" s="21" t="s">
        <v>308</v>
      </c>
      <c r="Y5" s="21" t="s">
        <v>310</v>
      </c>
      <c r="Z5" s="21" t="s">
        <v>313</v>
      </c>
      <c r="AA5" s="21" t="s">
        <v>320</v>
      </c>
      <c r="AB5" s="21" t="s">
        <v>321</v>
      </c>
      <c r="AC5" s="21" t="s">
        <v>322</v>
      </c>
      <c r="AD5" s="21" t="s">
        <v>324</v>
      </c>
      <c r="AE5" s="21" t="s">
        <v>326</v>
      </c>
      <c r="AF5" s="21" t="s">
        <v>328</v>
      </c>
      <c r="AG5" s="21" t="s">
        <v>330</v>
      </c>
      <c r="AH5" s="21" t="s">
        <v>324</v>
      </c>
      <c r="AI5" s="21" t="s">
        <v>338</v>
      </c>
      <c r="AJ5" s="21" t="s">
        <v>340</v>
      </c>
      <c r="AK5" s="21" t="s">
        <v>342</v>
      </c>
    </row>
    <row r="7" spans="2:37" x14ac:dyDescent="0.3">
      <c r="B7" s="13" t="s">
        <v>227</v>
      </c>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row>
    <row r="8" spans="2:37" x14ac:dyDescent="0.3">
      <c r="B8" s="49" t="s">
        <v>228</v>
      </c>
      <c r="C8" s="50">
        <f t="shared" ref="C8:AC8" si="0">C9+C17</f>
        <v>2289916</v>
      </c>
      <c r="D8" s="50">
        <f t="shared" si="0"/>
        <v>2291349</v>
      </c>
      <c r="E8" s="50">
        <f t="shared" si="0"/>
        <v>2166206</v>
      </c>
      <c r="F8" s="50">
        <f t="shared" si="0"/>
        <v>2191801</v>
      </c>
      <c r="G8" s="50">
        <f t="shared" si="0"/>
        <v>2161862</v>
      </c>
      <c r="H8" s="50">
        <f t="shared" si="0"/>
        <v>2141515</v>
      </c>
      <c r="I8" s="50">
        <f t="shared" si="0"/>
        <v>1958013</v>
      </c>
      <c r="J8" s="50">
        <f t="shared" si="0"/>
        <v>1835807</v>
      </c>
      <c r="K8" s="50">
        <f t="shared" si="0"/>
        <v>1861229</v>
      </c>
      <c r="L8" s="50">
        <f t="shared" si="0"/>
        <v>1947348</v>
      </c>
      <c r="M8" s="50">
        <f t="shared" si="0"/>
        <v>1864849</v>
      </c>
      <c r="N8" s="50">
        <f t="shared" si="0"/>
        <v>2242401</v>
      </c>
      <c r="O8" s="50">
        <f t="shared" si="0"/>
        <v>2217032</v>
      </c>
      <c r="P8" s="50">
        <f t="shared" si="0"/>
        <v>2116347</v>
      </c>
      <c r="Q8" s="50">
        <f t="shared" si="0"/>
        <v>2108385</v>
      </c>
      <c r="R8" s="50">
        <f t="shared" si="0"/>
        <v>2077260</v>
      </c>
      <c r="S8" s="50">
        <f t="shared" si="0"/>
        <v>2179962</v>
      </c>
      <c r="T8" s="50">
        <f t="shared" si="0"/>
        <v>2325794</v>
      </c>
      <c r="U8" s="50">
        <f t="shared" si="0"/>
        <v>2462135.4694699999</v>
      </c>
      <c r="V8" s="50">
        <f t="shared" si="0"/>
        <v>2693527</v>
      </c>
      <c r="W8" s="50">
        <f t="shared" si="0"/>
        <v>2613664.1665599998</v>
      </c>
      <c r="X8" s="50">
        <f t="shared" si="0"/>
        <v>2655364</v>
      </c>
      <c r="Y8" s="50">
        <f t="shared" si="0"/>
        <v>2805357</v>
      </c>
      <c r="Z8" s="50">
        <f t="shared" si="0"/>
        <v>2819254</v>
      </c>
      <c r="AA8" s="50">
        <f t="shared" si="0"/>
        <v>2920783</v>
      </c>
      <c r="AB8" s="50">
        <f t="shared" si="0"/>
        <v>3077292</v>
      </c>
      <c r="AC8" s="50">
        <f t="shared" si="0"/>
        <v>3248945</v>
      </c>
      <c r="AD8" s="50">
        <v>3438225</v>
      </c>
      <c r="AE8" s="50">
        <f>AE9+AE17</f>
        <v>3512950</v>
      </c>
      <c r="AF8" s="50">
        <f>AF9+AF17</f>
        <v>3629915</v>
      </c>
      <c r="AG8" s="50">
        <v>3982607</v>
      </c>
      <c r="AH8" s="50">
        <f>AH9+AH17</f>
        <v>4148169</v>
      </c>
      <c r="AI8" s="50">
        <v>4210915</v>
      </c>
      <c r="AJ8" s="50">
        <f>AJ9+AJ17</f>
        <v>4576479</v>
      </c>
      <c r="AK8" s="50">
        <f t="shared" ref="AK8" si="1">AK9+AK17</f>
        <v>5489810</v>
      </c>
    </row>
    <row r="9" spans="2:37" x14ac:dyDescent="0.3">
      <c r="B9" s="77" t="s">
        <v>229</v>
      </c>
      <c r="C9" s="78">
        <f t="shared" ref="C9:AC9" si="2">SUM(C10:C16)</f>
        <v>1224743</v>
      </c>
      <c r="D9" s="78">
        <f t="shared" si="2"/>
        <v>1144881</v>
      </c>
      <c r="E9" s="78">
        <f t="shared" si="2"/>
        <v>1148548</v>
      </c>
      <c r="F9" s="78">
        <f t="shared" si="2"/>
        <v>1243423</v>
      </c>
      <c r="G9" s="78">
        <f t="shared" si="2"/>
        <v>1120019</v>
      </c>
      <c r="H9" s="78">
        <f t="shared" si="2"/>
        <v>1001569</v>
      </c>
      <c r="I9" s="78">
        <f t="shared" si="2"/>
        <v>974073</v>
      </c>
      <c r="J9" s="78">
        <f t="shared" si="2"/>
        <v>936984</v>
      </c>
      <c r="K9" s="78">
        <f t="shared" si="2"/>
        <v>1004516</v>
      </c>
      <c r="L9" s="78">
        <f t="shared" si="2"/>
        <v>865045</v>
      </c>
      <c r="M9" s="78">
        <f t="shared" si="2"/>
        <v>925432</v>
      </c>
      <c r="N9" s="78">
        <f t="shared" si="2"/>
        <v>1183730</v>
      </c>
      <c r="O9" s="78">
        <f t="shared" si="2"/>
        <v>1203071</v>
      </c>
      <c r="P9" s="78">
        <f t="shared" si="2"/>
        <v>1073811</v>
      </c>
      <c r="Q9" s="78">
        <f t="shared" si="2"/>
        <v>959282</v>
      </c>
      <c r="R9" s="78">
        <f t="shared" si="2"/>
        <v>880470</v>
      </c>
      <c r="S9" s="78">
        <f t="shared" si="2"/>
        <v>918020</v>
      </c>
      <c r="T9" s="78">
        <f t="shared" si="2"/>
        <v>992355</v>
      </c>
      <c r="U9" s="78">
        <f t="shared" si="2"/>
        <v>1098011.4694699999</v>
      </c>
      <c r="V9" s="78">
        <f t="shared" si="2"/>
        <v>1227498</v>
      </c>
      <c r="W9" s="78">
        <f t="shared" si="2"/>
        <v>1045538.16656</v>
      </c>
      <c r="X9" s="78">
        <f t="shared" si="2"/>
        <v>1000373.71066</v>
      </c>
      <c r="Y9" s="78">
        <f t="shared" si="2"/>
        <v>1024478.93691</v>
      </c>
      <c r="Z9" s="78">
        <f t="shared" si="2"/>
        <v>1064763</v>
      </c>
      <c r="AA9" s="78">
        <f t="shared" si="2"/>
        <v>1119825</v>
      </c>
      <c r="AB9" s="78">
        <f t="shared" si="2"/>
        <v>1150722</v>
      </c>
      <c r="AC9" s="78">
        <f t="shared" si="2"/>
        <v>1173461</v>
      </c>
      <c r="AD9" s="78">
        <v>1393879</v>
      </c>
      <c r="AE9" s="78">
        <f>SUM(AE10:AE16)</f>
        <v>1529193</v>
      </c>
      <c r="AF9" s="78">
        <f>SUM(AF10:AF16)</f>
        <v>1662523</v>
      </c>
      <c r="AG9" s="78">
        <v>1847843</v>
      </c>
      <c r="AH9" s="78">
        <f>SUM(AH10:AH16)</f>
        <v>1939944</v>
      </c>
      <c r="AI9" s="78">
        <v>2044848</v>
      </c>
      <c r="AJ9" s="78">
        <f>SUM(AJ10:AJ16)</f>
        <v>2307959</v>
      </c>
      <c r="AK9" s="78">
        <f t="shared" ref="AK9" si="3">SUM(AK10:AK16)</f>
        <v>2711155</v>
      </c>
    </row>
    <row r="10" spans="2:37" outlineLevel="1" x14ac:dyDescent="0.3">
      <c r="B10" t="s">
        <v>230</v>
      </c>
      <c r="C10" s="3">
        <v>28358</v>
      </c>
      <c r="D10" s="3">
        <v>31367</v>
      </c>
      <c r="E10" s="3">
        <v>15589</v>
      </c>
      <c r="F10" s="3">
        <v>10091</v>
      </c>
      <c r="G10" s="3">
        <v>35306</v>
      </c>
      <c r="H10" s="3">
        <v>19830</v>
      </c>
      <c r="I10" s="3">
        <v>11836</v>
      </c>
      <c r="J10" s="3">
        <v>17334</v>
      </c>
      <c r="K10" s="3">
        <v>48943</v>
      </c>
      <c r="L10" s="3">
        <v>50749</v>
      </c>
      <c r="M10" s="3">
        <v>21525</v>
      </c>
      <c r="N10" s="3">
        <v>14168</v>
      </c>
      <c r="O10" s="3">
        <v>10692</v>
      </c>
      <c r="P10" s="3">
        <v>4878</v>
      </c>
      <c r="Q10" s="3">
        <v>42549</v>
      </c>
      <c r="R10" s="3">
        <v>49538</v>
      </c>
      <c r="S10" s="3">
        <v>31086</v>
      </c>
      <c r="T10" s="3">
        <v>97921</v>
      </c>
      <c r="U10" s="3">
        <v>116599</v>
      </c>
      <c r="V10" s="3">
        <v>113881</v>
      </c>
      <c r="W10" s="3">
        <v>139335</v>
      </c>
      <c r="X10" s="3">
        <v>149042</v>
      </c>
      <c r="Y10" s="3">
        <v>179173</v>
      </c>
      <c r="Z10" s="3">
        <v>190174</v>
      </c>
      <c r="AA10" s="3">
        <v>206193</v>
      </c>
      <c r="AB10" s="3">
        <v>193381</v>
      </c>
      <c r="AC10" s="3">
        <v>174630</v>
      </c>
      <c r="AD10" s="3">
        <v>257113</v>
      </c>
      <c r="AE10" s="3">
        <v>214520</v>
      </c>
      <c r="AF10" s="3">
        <v>214811</v>
      </c>
      <c r="AG10" s="3">
        <v>316869.54507999995</v>
      </c>
      <c r="AH10" s="3">
        <v>331069</v>
      </c>
      <c r="AI10" s="3">
        <v>203854</v>
      </c>
      <c r="AJ10" s="3">
        <v>241887</v>
      </c>
      <c r="AK10" s="3">
        <v>355358</v>
      </c>
    </row>
    <row r="11" spans="2:37" outlineLevel="1" x14ac:dyDescent="0.3">
      <c r="B11" t="s">
        <v>231</v>
      </c>
      <c r="C11" s="3">
        <v>68449</v>
      </c>
      <c r="D11" s="3">
        <v>57861</v>
      </c>
      <c r="E11" s="3">
        <v>56543</v>
      </c>
      <c r="F11" s="3">
        <v>48307</v>
      </c>
      <c r="G11" s="3">
        <v>27086</v>
      </c>
      <c r="H11" s="3">
        <v>19565</v>
      </c>
      <c r="I11" s="3">
        <v>6497</v>
      </c>
      <c r="J11" s="3">
        <v>1646</v>
      </c>
      <c r="K11" s="3">
        <v>4044</v>
      </c>
      <c r="L11" s="3">
        <v>1163</v>
      </c>
      <c r="M11" s="3">
        <v>7581</v>
      </c>
      <c r="N11" s="3">
        <v>15644</v>
      </c>
      <c r="O11" s="3">
        <v>108962</v>
      </c>
      <c r="P11" s="3">
        <v>100401</v>
      </c>
      <c r="Q11" s="3">
        <v>8513</v>
      </c>
      <c r="R11" s="3">
        <v>8573</v>
      </c>
      <c r="S11" s="3">
        <v>82361</v>
      </c>
      <c r="T11" s="3">
        <v>32173</v>
      </c>
      <c r="U11" s="3">
        <v>71282</v>
      </c>
      <c r="V11" s="3">
        <v>71005</v>
      </c>
      <c r="W11" s="3">
        <v>31200</v>
      </c>
      <c r="X11" s="3">
        <v>32138</v>
      </c>
      <c r="Y11" s="3">
        <v>46785</v>
      </c>
      <c r="Z11" s="3">
        <v>63903</v>
      </c>
      <c r="AA11" s="3">
        <v>58241</v>
      </c>
      <c r="AB11" s="3">
        <v>72192</v>
      </c>
      <c r="AC11" s="3">
        <v>88457</v>
      </c>
      <c r="AD11" s="3">
        <v>45254</v>
      </c>
      <c r="AE11" s="3">
        <v>32256</v>
      </c>
      <c r="AF11" s="3">
        <v>26389</v>
      </c>
      <c r="AG11" s="3">
        <v>98496.454920000018</v>
      </c>
      <c r="AH11" s="3">
        <v>73540</v>
      </c>
      <c r="AI11" s="3">
        <v>199036</v>
      </c>
      <c r="AJ11" s="3">
        <v>74723</v>
      </c>
      <c r="AK11" s="3">
        <v>207039</v>
      </c>
    </row>
    <row r="12" spans="2:37" outlineLevel="1" x14ac:dyDescent="0.3">
      <c r="B12" t="s">
        <v>232</v>
      </c>
      <c r="C12" s="3">
        <v>466958</v>
      </c>
      <c r="D12" s="3">
        <v>412301</v>
      </c>
      <c r="E12" s="3">
        <v>490447</v>
      </c>
      <c r="F12" s="3">
        <v>561767</v>
      </c>
      <c r="G12" s="3">
        <v>580302</v>
      </c>
      <c r="H12" s="3">
        <v>500133</v>
      </c>
      <c r="I12" s="3">
        <v>446450</v>
      </c>
      <c r="J12" s="3">
        <v>432786</v>
      </c>
      <c r="K12" s="3">
        <v>515009</v>
      </c>
      <c r="L12" s="3">
        <v>400360</v>
      </c>
      <c r="M12" s="3">
        <v>350494</v>
      </c>
      <c r="N12" s="3">
        <v>354584</v>
      </c>
      <c r="O12" s="3">
        <v>318267</v>
      </c>
      <c r="P12" s="3">
        <v>290751</v>
      </c>
      <c r="Q12" s="3">
        <v>277493</v>
      </c>
      <c r="R12" s="3">
        <v>224841</v>
      </c>
      <c r="S12" s="3">
        <v>209799</v>
      </c>
      <c r="T12" s="3">
        <v>269976</v>
      </c>
      <c r="U12" s="3">
        <v>286342</v>
      </c>
      <c r="V12" s="3">
        <v>308798</v>
      </c>
      <c r="W12" s="3">
        <v>290180</v>
      </c>
      <c r="X12" s="3">
        <v>302682</v>
      </c>
      <c r="Y12" s="3">
        <v>283626</v>
      </c>
      <c r="Z12" s="3">
        <v>315908</v>
      </c>
      <c r="AA12" s="3">
        <v>360676</v>
      </c>
      <c r="AB12" s="3">
        <v>343002</v>
      </c>
      <c r="AC12" s="3">
        <v>358395</v>
      </c>
      <c r="AD12" s="3">
        <v>370713</v>
      </c>
      <c r="AE12" s="3">
        <v>466348</v>
      </c>
      <c r="AF12" s="3">
        <v>554826</v>
      </c>
      <c r="AG12" s="3">
        <v>665309</v>
      </c>
      <c r="AH12" s="3">
        <v>659962</v>
      </c>
      <c r="AI12" s="3">
        <v>808996</v>
      </c>
      <c r="AJ12" s="3">
        <v>910100</v>
      </c>
      <c r="AK12" s="3">
        <v>1022120</v>
      </c>
    </row>
    <row r="13" spans="2:37" outlineLevel="1" x14ac:dyDescent="0.3">
      <c r="B13" t="s">
        <v>233</v>
      </c>
      <c r="C13" s="3">
        <v>547991</v>
      </c>
      <c r="D13" s="3">
        <v>548836</v>
      </c>
      <c r="E13" s="3">
        <v>519695</v>
      </c>
      <c r="F13" s="3">
        <v>553331</v>
      </c>
      <c r="G13" s="3">
        <v>434980</v>
      </c>
      <c r="H13" s="3">
        <v>420171</v>
      </c>
      <c r="I13" s="3">
        <v>470339</v>
      </c>
      <c r="J13" s="3">
        <v>465009</v>
      </c>
      <c r="K13" s="3">
        <v>416348</v>
      </c>
      <c r="L13" s="3">
        <v>396760</v>
      </c>
      <c r="M13" s="3">
        <v>526573</v>
      </c>
      <c r="N13" s="3">
        <v>757184</v>
      </c>
      <c r="O13" s="3">
        <v>734016</v>
      </c>
      <c r="P13" s="3">
        <v>665250</v>
      </c>
      <c r="Q13" s="3">
        <v>618730</v>
      </c>
      <c r="R13" s="3">
        <v>587661</v>
      </c>
      <c r="S13" s="3">
        <v>583471</v>
      </c>
      <c r="T13" s="3">
        <v>578062</v>
      </c>
      <c r="U13" s="3">
        <v>604305</v>
      </c>
      <c r="V13" s="3">
        <v>712595</v>
      </c>
      <c r="W13" s="3">
        <v>562122</v>
      </c>
      <c r="X13" s="3">
        <v>489123</v>
      </c>
      <c r="Y13" s="3">
        <v>397888</v>
      </c>
      <c r="Z13" s="3">
        <v>391808</v>
      </c>
      <c r="AA13" s="3">
        <v>378063</v>
      </c>
      <c r="AB13" s="3">
        <v>407503</v>
      </c>
      <c r="AC13" s="3">
        <v>418063</v>
      </c>
      <c r="AD13" s="3">
        <v>618586</v>
      </c>
      <c r="AE13" s="3">
        <v>634778</v>
      </c>
      <c r="AF13" s="3">
        <v>609395</v>
      </c>
      <c r="AG13" s="3">
        <v>506755</v>
      </c>
      <c r="AH13" s="3">
        <v>541385</v>
      </c>
      <c r="AI13" s="3">
        <v>498708</v>
      </c>
      <c r="AJ13" s="3">
        <v>745683</v>
      </c>
      <c r="AK13" s="3">
        <v>821379</v>
      </c>
    </row>
    <row r="14" spans="2:37" outlineLevel="1" x14ac:dyDescent="0.3">
      <c r="B14" t="s">
        <v>234</v>
      </c>
      <c r="C14" s="3">
        <v>21058</v>
      </c>
      <c r="D14" s="3">
        <v>21597</v>
      </c>
      <c r="E14" s="3">
        <v>22149</v>
      </c>
      <c r="F14" s="3">
        <v>23188</v>
      </c>
      <c r="G14" s="3">
        <v>21997</v>
      </c>
      <c r="H14" s="3">
        <v>21084</v>
      </c>
      <c r="I14" s="3">
        <v>20408</v>
      </c>
      <c r="J14" s="3">
        <v>11718</v>
      </c>
      <c r="K14" s="3">
        <v>11150</v>
      </c>
      <c r="L14" s="3">
        <v>8390</v>
      </c>
      <c r="M14" s="3">
        <v>6046</v>
      </c>
      <c r="N14" s="3">
        <v>6013</v>
      </c>
      <c r="O14" s="3">
        <v>6231</v>
      </c>
      <c r="P14" s="3">
        <v>6751</v>
      </c>
      <c r="Q14" s="3">
        <v>6755</v>
      </c>
      <c r="R14" s="3">
        <v>5132</v>
      </c>
      <c r="S14" s="3">
        <v>5548</v>
      </c>
      <c r="T14" s="3">
        <v>5502</v>
      </c>
      <c r="U14" s="3">
        <v>5833</v>
      </c>
      <c r="V14" s="3">
        <v>5847</v>
      </c>
      <c r="W14" s="3">
        <v>6082</v>
      </c>
      <c r="X14" s="3">
        <v>6475</v>
      </c>
      <c r="Y14" s="3">
        <v>7655</v>
      </c>
      <c r="Z14" s="3">
        <v>9051</v>
      </c>
      <c r="AA14" s="3">
        <v>9746</v>
      </c>
      <c r="AB14" s="3">
        <v>10279</v>
      </c>
      <c r="AC14" s="3">
        <v>8972</v>
      </c>
      <c r="AD14" s="3">
        <v>8418</v>
      </c>
      <c r="AE14" s="3">
        <v>8967</v>
      </c>
      <c r="AF14" s="3">
        <v>8346</v>
      </c>
      <c r="AG14" s="3">
        <v>7630</v>
      </c>
      <c r="AH14" s="3">
        <v>8820</v>
      </c>
      <c r="AI14" s="3">
        <v>9484</v>
      </c>
      <c r="AJ14" s="3">
        <v>12536</v>
      </c>
      <c r="AK14" s="3">
        <v>14066</v>
      </c>
    </row>
    <row r="15" spans="2:37" outlineLevel="1" x14ac:dyDescent="0.3">
      <c r="B15" t="s">
        <v>235</v>
      </c>
      <c r="C15" s="3">
        <v>15691</v>
      </c>
      <c r="D15" s="3">
        <v>14883</v>
      </c>
      <c r="E15" s="3">
        <v>0</v>
      </c>
      <c r="F15" s="3">
        <v>12669</v>
      </c>
      <c r="G15" s="3">
        <v>0</v>
      </c>
      <c r="H15" s="3">
        <v>0</v>
      </c>
      <c r="I15" s="3">
        <v>0</v>
      </c>
      <c r="J15" s="3">
        <v>0</v>
      </c>
      <c r="K15" s="3">
        <v>0</v>
      </c>
      <c r="L15" s="3">
        <v>0</v>
      </c>
      <c r="M15" s="3">
        <v>0</v>
      </c>
      <c r="N15" s="3">
        <v>0</v>
      </c>
      <c r="O15" s="3">
        <v>4933</v>
      </c>
      <c r="P15" s="3">
        <v>4386</v>
      </c>
      <c r="Q15" s="3">
        <v>4199</v>
      </c>
      <c r="R15" s="3">
        <v>4394</v>
      </c>
      <c r="S15" s="3">
        <v>5261</v>
      </c>
      <c r="T15" s="3">
        <v>8283</v>
      </c>
      <c r="U15" s="3">
        <v>13190</v>
      </c>
      <c r="V15" s="3">
        <v>15016</v>
      </c>
      <c r="W15" s="3">
        <v>16171</v>
      </c>
      <c r="X15" s="3">
        <v>20408</v>
      </c>
      <c r="Y15" s="3">
        <v>26531</v>
      </c>
      <c r="Z15" s="3">
        <v>11493</v>
      </c>
      <c r="AA15" s="3">
        <v>13537</v>
      </c>
      <c r="AB15" s="3">
        <v>14550</v>
      </c>
      <c r="AC15" s="3">
        <v>13959</v>
      </c>
      <c r="AD15" s="3">
        <v>15670</v>
      </c>
      <c r="AE15" s="3">
        <v>15052</v>
      </c>
      <c r="AF15" s="3">
        <v>16248</v>
      </c>
      <c r="AG15" s="3">
        <v>19000</v>
      </c>
      <c r="AH15" s="3">
        <v>21218</v>
      </c>
      <c r="AI15" s="3">
        <v>24754</v>
      </c>
      <c r="AJ15" s="3">
        <v>21215</v>
      </c>
      <c r="AK15" s="3">
        <v>23088</v>
      </c>
    </row>
    <row r="16" spans="2:37" outlineLevel="1" x14ac:dyDescent="0.3">
      <c r="B16" t="s">
        <v>236</v>
      </c>
      <c r="C16" s="3">
        <v>76238</v>
      </c>
      <c r="D16" s="3">
        <v>58036</v>
      </c>
      <c r="E16" s="3">
        <v>44125</v>
      </c>
      <c r="F16" s="3">
        <v>34070</v>
      </c>
      <c r="G16" s="3">
        <v>20348</v>
      </c>
      <c r="H16" s="3">
        <v>20786</v>
      </c>
      <c r="I16" s="3">
        <v>18543</v>
      </c>
      <c r="J16" s="3">
        <v>8491</v>
      </c>
      <c r="K16" s="3">
        <v>9022</v>
      </c>
      <c r="L16" s="3">
        <v>7623</v>
      </c>
      <c r="M16" s="3">
        <v>13213</v>
      </c>
      <c r="N16" s="3">
        <v>36137</v>
      </c>
      <c r="O16" s="3">
        <v>19970</v>
      </c>
      <c r="P16" s="3">
        <v>1394</v>
      </c>
      <c r="Q16" s="3">
        <v>1043</v>
      </c>
      <c r="R16" s="3">
        <v>331</v>
      </c>
      <c r="S16" s="3">
        <v>494</v>
      </c>
      <c r="T16" s="3">
        <v>438</v>
      </c>
      <c r="U16" s="3">
        <v>460.46947</v>
      </c>
      <c r="V16" s="3">
        <v>356</v>
      </c>
      <c r="W16" s="3">
        <v>448.16655999999966</v>
      </c>
      <c r="X16" s="3">
        <v>505.71065999999973</v>
      </c>
      <c r="Y16" s="3">
        <v>82820.936910000004</v>
      </c>
      <c r="Z16" s="3">
        <v>82426</v>
      </c>
      <c r="AA16" s="3">
        <v>93369</v>
      </c>
      <c r="AB16" s="3">
        <v>109815</v>
      </c>
      <c r="AC16" s="3">
        <v>110985</v>
      </c>
      <c r="AD16" s="3">
        <v>78125</v>
      </c>
      <c r="AE16" s="3">
        <v>157272</v>
      </c>
      <c r="AF16" s="3">
        <v>232508</v>
      </c>
      <c r="AG16" s="3">
        <v>233783</v>
      </c>
      <c r="AH16" s="3">
        <v>303950</v>
      </c>
      <c r="AI16" s="3">
        <v>300016</v>
      </c>
      <c r="AJ16" s="3">
        <v>301815</v>
      </c>
      <c r="AK16" s="3">
        <v>268105</v>
      </c>
    </row>
    <row r="17" spans="2:37" x14ac:dyDescent="0.3">
      <c r="B17" s="77" t="s">
        <v>237</v>
      </c>
      <c r="C17" s="78">
        <f t="shared" ref="C17:AC17" si="4">SUM(C18:C24)</f>
        <v>1065173</v>
      </c>
      <c r="D17" s="78">
        <f t="shared" si="4"/>
        <v>1146468</v>
      </c>
      <c r="E17" s="78">
        <f t="shared" si="4"/>
        <v>1017658</v>
      </c>
      <c r="F17" s="78">
        <f t="shared" si="4"/>
        <v>948378</v>
      </c>
      <c r="G17" s="78">
        <f t="shared" si="4"/>
        <v>1041843</v>
      </c>
      <c r="H17" s="78">
        <f t="shared" si="4"/>
        <v>1139946</v>
      </c>
      <c r="I17" s="78">
        <f t="shared" si="4"/>
        <v>983940</v>
      </c>
      <c r="J17" s="78">
        <f t="shared" si="4"/>
        <v>898823</v>
      </c>
      <c r="K17" s="78">
        <f t="shared" si="4"/>
        <v>856713</v>
      </c>
      <c r="L17" s="78">
        <f t="shared" si="4"/>
        <v>1082303</v>
      </c>
      <c r="M17" s="78">
        <f t="shared" si="4"/>
        <v>939417</v>
      </c>
      <c r="N17" s="78">
        <f t="shared" si="4"/>
        <v>1058671</v>
      </c>
      <c r="O17" s="78">
        <f t="shared" si="4"/>
        <v>1013961</v>
      </c>
      <c r="P17" s="78">
        <f t="shared" si="4"/>
        <v>1042536</v>
      </c>
      <c r="Q17" s="78">
        <f t="shared" si="4"/>
        <v>1149103</v>
      </c>
      <c r="R17" s="78">
        <f t="shared" si="4"/>
        <v>1196790</v>
      </c>
      <c r="S17" s="78">
        <f t="shared" si="4"/>
        <v>1261942</v>
      </c>
      <c r="T17" s="78">
        <f t="shared" si="4"/>
        <v>1333439</v>
      </c>
      <c r="U17" s="78">
        <f t="shared" si="4"/>
        <v>1364124</v>
      </c>
      <c r="V17" s="78">
        <f t="shared" si="4"/>
        <v>1466029</v>
      </c>
      <c r="W17" s="78">
        <f t="shared" si="4"/>
        <v>1568126</v>
      </c>
      <c r="X17" s="78">
        <f t="shared" si="4"/>
        <v>1654990.2893400001</v>
      </c>
      <c r="Y17" s="78">
        <f t="shared" si="4"/>
        <v>1780878.0630900001</v>
      </c>
      <c r="Z17" s="78">
        <f t="shared" si="4"/>
        <v>1754491</v>
      </c>
      <c r="AA17" s="78">
        <f t="shared" si="4"/>
        <v>1800958</v>
      </c>
      <c r="AB17" s="78">
        <f t="shared" si="4"/>
        <v>1926570</v>
      </c>
      <c r="AC17" s="78">
        <f t="shared" si="4"/>
        <v>2075484</v>
      </c>
      <c r="AD17" s="78">
        <v>2044346</v>
      </c>
      <c r="AE17" s="78">
        <f>SUM(AE18:AE24)</f>
        <v>1983757</v>
      </c>
      <c r="AF17" s="78">
        <f>SUM(AF18:AF24)</f>
        <v>1967392</v>
      </c>
      <c r="AG17" s="78">
        <v>2134764</v>
      </c>
      <c r="AH17" s="78">
        <f>SUM(AH18:AH24)</f>
        <v>2208225</v>
      </c>
      <c r="AI17" s="78">
        <v>2166067</v>
      </c>
      <c r="AJ17" s="78">
        <f>SUM(AJ18:AJ24)</f>
        <v>2268520</v>
      </c>
      <c r="AK17" s="78">
        <f t="shared" ref="AK17" si="5">SUM(AK18:AK24)</f>
        <v>2778655</v>
      </c>
    </row>
    <row r="18" spans="2:37" outlineLevel="1" x14ac:dyDescent="0.3">
      <c r="B18" t="s">
        <v>238</v>
      </c>
      <c r="C18" s="3">
        <v>0</v>
      </c>
      <c r="D18" s="3">
        <v>0</v>
      </c>
      <c r="E18" s="3">
        <v>0</v>
      </c>
      <c r="F18" s="3">
        <v>0</v>
      </c>
      <c r="G18" s="3">
        <v>0</v>
      </c>
      <c r="H18" s="3">
        <v>0</v>
      </c>
      <c r="I18" s="3">
        <v>0</v>
      </c>
      <c r="J18" s="3">
        <v>0</v>
      </c>
      <c r="K18" s="3">
        <v>0</v>
      </c>
      <c r="L18" s="3">
        <v>0</v>
      </c>
      <c r="M18" s="3">
        <v>0</v>
      </c>
      <c r="N18" s="3">
        <v>0</v>
      </c>
      <c r="O18" s="3">
        <v>0</v>
      </c>
      <c r="P18" s="3">
        <v>0</v>
      </c>
      <c r="Q18" s="3">
        <v>60254</v>
      </c>
      <c r="R18" s="3">
        <v>60497</v>
      </c>
      <c r="S18" s="3">
        <v>30661</v>
      </c>
      <c r="T18" s="3">
        <v>30281</v>
      </c>
      <c r="U18" s="3"/>
      <c r="V18" s="3">
        <v>0</v>
      </c>
      <c r="W18" s="3">
        <v>0</v>
      </c>
      <c r="X18" s="3">
        <v>0</v>
      </c>
      <c r="Y18" s="3">
        <v>0</v>
      </c>
      <c r="Z18" s="3">
        <v>0</v>
      </c>
      <c r="AA18" s="3"/>
      <c r="AB18" s="3"/>
      <c r="AC18" s="3"/>
      <c r="AD18" s="3"/>
      <c r="AE18" s="3"/>
      <c r="AF18" s="3"/>
      <c r="AG18" s="3"/>
      <c r="AH18" s="3"/>
      <c r="AI18" s="3"/>
      <c r="AJ18" s="3"/>
      <c r="AK18" s="3">
        <v>66</v>
      </c>
    </row>
    <row r="19" spans="2:37" outlineLevel="1" x14ac:dyDescent="0.3">
      <c r="B19" t="s">
        <v>232</v>
      </c>
      <c r="C19" s="3">
        <v>378765</v>
      </c>
      <c r="D19" s="3">
        <v>398955</v>
      </c>
      <c r="E19" s="3">
        <v>322516</v>
      </c>
      <c r="F19" s="3">
        <v>294662</v>
      </c>
      <c r="G19" s="3">
        <v>310733</v>
      </c>
      <c r="H19" s="3">
        <v>382387</v>
      </c>
      <c r="I19" s="3">
        <v>301234</v>
      </c>
      <c r="J19" s="3">
        <v>219357</v>
      </c>
      <c r="K19" s="3">
        <v>176058</v>
      </c>
      <c r="L19" s="3">
        <v>281336</v>
      </c>
      <c r="M19" s="3">
        <v>235647</v>
      </c>
      <c r="N19" s="3">
        <v>223427</v>
      </c>
      <c r="O19" s="3">
        <v>188167</v>
      </c>
      <c r="P19" s="3">
        <v>190786</v>
      </c>
      <c r="Q19" s="3">
        <v>242754</v>
      </c>
      <c r="R19" s="3">
        <v>285174</v>
      </c>
      <c r="S19" s="3">
        <v>335380</v>
      </c>
      <c r="T19" s="3">
        <v>303983</v>
      </c>
      <c r="U19" s="3">
        <v>338208</v>
      </c>
      <c r="V19" s="3">
        <v>343059</v>
      </c>
      <c r="W19" s="3">
        <v>355952</v>
      </c>
      <c r="X19" s="3">
        <v>376598</v>
      </c>
      <c r="Y19" s="3">
        <v>443982</v>
      </c>
      <c r="Z19" s="3">
        <v>405508</v>
      </c>
      <c r="AA19" s="3">
        <v>418926</v>
      </c>
      <c r="AB19" s="3">
        <v>517451</v>
      </c>
      <c r="AC19" s="3">
        <v>602476</v>
      </c>
      <c r="AD19" s="3">
        <v>642695</v>
      </c>
      <c r="AE19" s="3">
        <v>629552</v>
      </c>
      <c r="AF19" s="3">
        <v>628888</v>
      </c>
      <c r="AG19" s="3">
        <v>707750</v>
      </c>
      <c r="AH19" s="3">
        <v>696830</v>
      </c>
      <c r="AI19" s="3">
        <v>602721</v>
      </c>
      <c r="AJ19" s="3">
        <v>722475</v>
      </c>
      <c r="AK19" s="3">
        <v>825372</v>
      </c>
    </row>
    <row r="20" spans="2:37" outlineLevel="1" x14ac:dyDescent="0.3">
      <c r="B20" t="s">
        <v>233</v>
      </c>
      <c r="C20" s="3">
        <v>95288</v>
      </c>
      <c r="D20" s="3">
        <v>95288</v>
      </c>
      <c r="E20" s="3">
        <v>95995</v>
      </c>
      <c r="F20" s="3">
        <v>95995</v>
      </c>
      <c r="G20" s="3">
        <v>168732</v>
      </c>
      <c r="H20" s="3">
        <v>168732</v>
      </c>
      <c r="I20" s="3">
        <v>168025</v>
      </c>
      <c r="J20" s="3">
        <v>162851</v>
      </c>
      <c r="K20" s="3">
        <v>162851</v>
      </c>
      <c r="L20" s="3">
        <v>332039</v>
      </c>
      <c r="M20" s="3">
        <v>332039</v>
      </c>
      <c r="N20" s="3">
        <v>439217</v>
      </c>
      <c r="O20" s="3">
        <v>426374</v>
      </c>
      <c r="P20" s="3">
        <v>443385</v>
      </c>
      <c r="Q20" s="3">
        <v>370056</v>
      </c>
      <c r="R20" s="3">
        <v>336965</v>
      </c>
      <c r="S20" s="3">
        <v>355552</v>
      </c>
      <c r="T20" s="3">
        <v>411950</v>
      </c>
      <c r="U20" s="3">
        <v>365101</v>
      </c>
      <c r="V20" s="3">
        <v>421393</v>
      </c>
      <c r="W20" s="3">
        <v>493242</v>
      </c>
      <c r="X20" s="3">
        <v>475833</v>
      </c>
      <c r="Y20" s="3">
        <v>540098</v>
      </c>
      <c r="Z20" s="3">
        <v>543505</v>
      </c>
      <c r="AA20" s="3">
        <v>541973</v>
      </c>
      <c r="AB20" s="3">
        <v>541875</v>
      </c>
      <c r="AC20" s="3">
        <v>543828</v>
      </c>
      <c r="AD20" s="3">
        <v>450146</v>
      </c>
      <c r="AE20" s="3">
        <v>452507</v>
      </c>
      <c r="AF20" s="3">
        <v>458766</v>
      </c>
      <c r="AG20" s="3">
        <v>472728</v>
      </c>
      <c r="AH20" s="3">
        <v>477349</v>
      </c>
      <c r="AI20" s="3">
        <v>484750</v>
      </c>
      <c r="AJ20" s="3">
        <v>588429</v>
      </c>
      <c r="AK20" s="3">
        <v>411324</v>
      </c>
    </row>
    <row r="21" spans="2:37" outlineLevel="1" x14ac:dyDescent="0.3">
      <c r="B21" t="s">
        <v>239</v>
      </c>
      <c r="C21" s="3">
        <v>20</v>
      </c>
      <c r="D21" s="3">
        <v>90</v>
      </c>
      <c r="E21" s="3">
        <v>6669</v>
      </c>
      <c r="F21" s="3">
        <v>3517</v>
      </c>
      <c r="G21" s="3">
        <v>7148</v>
      </c>
      <c r="H21" s="3">
        <v>7066</v>
      </c>
      <c r="I21" s="3">
        <v>7233</v>
      </c>
      <c r="J21" s="3">
        <v>47</v>
      </c>
      <c r="K21" s="3">
        <v>0</v>
      </c>
      <c r="L21" s="3">
        <v>0</v>
      </c>
      <c r="M21" s="3">
        <v>0</v>
      </c>
      <c r="N21" s="3">
        <v>0</v>
      </c>
      <c r="O21" s="3">
        <v>0</v>
      </c>
      <c r="P21" s="3">
        <v>0</v>
      </c>
      <c r="Q21" s="3">
        <v>0</v>
      </c>
      <c r="R21" s="3">
        <v>0</v>
      </c>
      <c r="S21" s="3"/>
      <c r="T21" s="3">
        <v>0</v>
      </c>
      <c r="U21" s="3"/>
      <c r="V21" s="3">
        <v>0</v>
      </c>
      <c r="W21" s="3">
        <v>0</v>
      </c>
      <c r="X21" s="3">
        <v>0</v>
      </c>
      <c r="Y21" s="3">
        <v>0</v>
      </c>
      <c r="Z21" s="3">
        <v>0</v>
      </c>
      <c r="AA21" s="3"/>
      <c r="AB21" s="3"/>
      <c r="AC21" s="3">
        <v>0</v>
      </c>
      <c r="AD21" s="3"/>
      <c r="AE21" s="3">
        <v>0</v>
      </c>
      <c r="AF21" s="3">
        <v>0</v>
      </c>
      <c r="AG21" s="3">
        <v>0</v>
      </c>
      <c r="AH21" s="3">
        <v>0</v>
      </c>
      <c r="AI21" s="3">
        <v>0</v>
      </c>
      <c r="AJ21" s="3"/>
      <c r="AK21" s="3">
        <v>0</v>
      </c>
    </row>
    <row r="22" spans="2:37" outlineLevel="1" x14ac:dyDescent="0.3">
      <c r="B22" t="s">
        <v>240</v>
      </c>
      <c r="C22" s="3">
        <v>49714</v>
      </c>
      <c r="D22" s="3">
        <v>55034</v>
      </c>
      <c r="E22" s="3">
        <v>72706</v>
      </c>
      <c r="F22" s="3">
        <v>103898</v>
      </c>
      <c r="G22" s="3">
        <v>69809</v>
      </c>
      <c r="H22" s="3">
        <v>66407</v>
      </c>
      <c r="I22" s="3">
        <v>64113</v>
      </c>
      <c r="J22" s="3">
        <v>79764</v>
      </c>
      <c r="K22" s="3">
        <v>79698</v>
      </c>
      <c r="L22" s="3">
        <v>63229</v>
      </c>
      <c r="M22" s="3">
        <v>34273</v>
      </c>
      <c r="N22" s="3">
        <v>13800</v>
      </c>
      <c r="O22" s="3">
        <v>4090</v>
      </c>
      <c r="P22" s="3">
        <v>4129</v>
      </c>
      <c r="Q22" s="3">
        <v>4157</v>
      </c>
      <c r="R22" s="3">
        <v>4182</v>
      </c>
      <c r="S22" s="3">
        <v>4138</v>
      </c>
      <c r="T22" s="3">
        <v>3997</v>
      </c>
      <c r="U22" s="3">
        <v>3889</v>
      </c>
      <c r="V22" s="3">
        <v>3961</v>
      </c>
      <c r="W22" s="3">
        <v>0</v>
      </c>
      <c r="X22" s="3">
        <v>0</v>
      </c>
      <c r="Y22" s="3">
        <v>0</v>
      </c>
      <c r="Z22" s="3">
        <v>0</v>
      </c>
      <c r="AA22" s="3"/>
      <c r="AB22" s="3"/>
      <c r="AC22" s="3">
        <v>0</v>
      </c>
      <c r="AD22" s="3"/>
      <c r="AE22" s="3">
        <v>0</v>
      </c>
      <c r="AF22" s="3">
        <v>0</v>
      </c>
      <c r="AG22" s="3">
        <v>0</v>
      </c>
      <c r="AH22" s="3">
        <v>0</v>
      </c>
      <c r="AI22" s="3">
        <v>0</v>
      </c>
      <c r="AJ22" s="3"/>
      <c r="AK22" s="3">
        <v>0</v>
      </c>
    </row>
    <row r="23" spans="2:37" outlineLevel="1" x14ac:dyDescent="0.3">
      <c r="B23" t="s">
        <v>236</v>
      </c>
      <c r="C23" s="3">
        <v>135047</v>
      </c>
      <c r="D23" s="3">
        <v>221652</v>
      </c>
      <c r="E23" s="3">
        <v>138860</v>
      </c>
      <c r="F23" s="3">
        <v>88698</v>
      </c>
      <c r="G23" s="3">
        <v>58024</v>
      </c>
      <c r="H23" s="3">
        <v>61558</v>
      </c>
      <c r="I23" s="3">
        <v>59334</v>
      </c>
      <c r="J23" s="3">
        <v>62843</v>
      </c>
      <c r="K23" s="3">
        <v>61886</v>
      </c>
      <c r="L23" s="3">
        <v>30874</v>
      </c>
      <c r="M23" s="3">
        <v>42096</v>
      </c>
      <c r="N23" s="3">
        <v>88475</v>
      </c>
      <c r="O23" s="3">
        <v>89683</v>
      </c>
      <c r="P23" s="3">
        <v>91444</v>
      </c>
      <c r="Q23" s="3">
        <f>141346+5655</f>
        <v>147001</v>
      </c>
      <c r="R23" s="3">
        <v>175258</v>
      </c>
      <c r="S23" s="3">
        <v>193440</v>
      </c>
      <c r="T23" s="3">
        <v>236767</v>
      </c>
      <c r="U23" s="3">
        <v>306729</v>
      </c>
      <c r="V23" s="3">
        <v>346192</v>
      </c>
      <c r="W23" s="3">
        <v>376766</v>
      </c>
      <c r="X23" s="3">
        <v>457201.28934000002</v>
      </c>
      <c r="Y23" s="3">
        <v>449929.06309000001</v>
      </c>
      <c r="Z23" s="3">
        <v>463561</v>
      </c>
      <c r="AA23" s="3">
        <v>500864</v>
      </c>
      <c r="AB23" s="3">
        <v>530003</v>
      </c>
      <c r="AC23" s="51">
        <v>577551</v>
      </c>
      <c r="AD23" s="51">
        <v>597716</v>
      </c>
      <c r="AE23" s="3">
        <v>547103</v>
      </c>
      <c r="AF23" s="3">
        <v>514216</v>
      </c>
      <c r="AG23" s="51">
        <v>587174</v>
      </c>
      <c r="AH23" s="51">
        <v>664332</v>
      </c>
      <c r="AI23" s="51">
        <v>702559</v>
      </c>
      <c r="AJ23" s="51">
        <v>730898</v>
      </c>
      <c r="AK23" s="51">
        <v>1302507</v>
      </c>
    </row>
    <row r="24" spans="2:37" outlineLevel="1" x14ac:dyDescent="0.3">
      <c r="B24" s="65" t="s">
        <v>241</v>
      </c>
      <c r="C24" s="66">
        <f t="shared" ref="C24:AC24" si="6">SUM(C25:C28)</f>
        <v>406339</v>
      </c>
      <c r="D24" s="66">
        <f t="shared" si="6"/>
        <v>375449</v>
      </c>
      <c r="E24" s="66">
        <f t="shared" si="6"/>
        <v>380912</v>
      </c>
      <c r="F24" s="66">
        <f t="shared" si="6"/>
        <v>361608</v>
      </c>
      <c r="G24" s="66">
        <f t="shared" si="6"/>
        <v>427397</v>
      </c>
      <c r="H24" s="66">
        <f t="shared" si="6"/>
        <v>453796</v>
      </c>
      <c r="I24" s="66">
        <f t="shared" si="6"/>
        <v>384001</v>
      </c>
      <c r="J24" s="66">
        <f t="shared" si="6"/>
        <v>373961</v>
      </c>
      <c r="K24" s="66">
        <f t="shared" si="6"/>
        <v>376220</v>
      </c>
      <c r="L24" s="66">
        <f t="shared" si="6"/>
        <v>374825</v>
      </c>
      <c r="M24" s="66">
        <f t="shared" si="6"/>
        <v>295362</v>
      </c>
      <c r="N24" s="66">
        <f t="shared" si="6"/>
        <v>293752</v>
      </c>
      <c r="O24" s="66">
        <f t="shared" si="6"/>
        <v>305647</v>
      </c>
      <c r="P24" s="66">
        <f t="shared" si="6"/>
        <v>312792</v>
      </c>
      <c r="Q24" s="66">
        <f t="shared" si="6"/>
        <v>324881</v>
      </c>
      <c r="R24" s="66">
        <f t="shared" si="6"/>
        <v>334714</v>
      </c>
      <c r="S24" s="66">
        <f t="shared" si="6"/>
        <v>342771</v>
      </c>
      <c r="T24" s="66">
        <f t="shared" si="6"/>
        <v>346461</v>
      </c>
      <c r="U24" s="66">
        <f t="shared" si="6"/>
        <v>350197</v>
      </c>
      <c r="V24" s="66">
        <f t="shared" si="6"/>
        <v>351424</v>
      </c>
      <c r="W24" s="66">
        <f t="shared" si="6"/>
        <v>342166</v>
      </c>
      <c r="X24" s="66">
        <f t="shared" si="6"/>
        <v>345358</v>
      </c>
      <c r="Y24" s="66">
        <f t="shared" si="6"/>
        <v>346869</v>
      </c>
      <c r="Z24" s="66">
        <f t="shared" si="6"/>
        <v>341917</v>
      </c>
      <c r="AA24" s="66">
        <f t="shared" si="6"/>
        <v>339195</v>
      </c>
      <c r="AB24" s="66">
        <f t="shared" si="6"/>
        <v>337241</v>
      </c>
      <c r="AC24" s="66">
        <f t="shared" si="6"/>
        <v>351629</v>
      </c>
      <c r="AD24" s="66">
        <v>353789</v>
      </c>
      <c r="AE24" s="66">
        <f>SUM(AE25:AE28)</f>
        <v>354595</v>
      </c>
      <c r="AF24" s="66">
        <f>SUM(AF25:AF28)</f>
        <v>365522</v>
      </c>
      <c r="AG24" s="66">
        <v>367112</v>
      </c>
      <c r="AH24" s="66">
        <f>SUM(AH25:AH28)</f>
        <v>369714</v>
      </c>
      <c r="AI24" s="66">
        <v>376037</v>
      </c>
      <c r="AJ24" s="66">
        <f>SUM(AJ25:AJ28)</f>
        <v>226718</v>
      </c>
      <c r="AK24" s="66">
        <f t="shared" ref="AK24" si="7">SUM(AK25:AK28)</f>
        <v>239386</v>
      </c>
    </row>
    <row r="25" spans="2:37" outlineLevel="1" x14ac:dyDescent="0.3">
      <c r="B25" t="s">
        <v>242</v>
      </c>
      <c r="C25" s="3">
        <v>149410</v>
      </c>
      <c r="D25" s="3">
        <v>120439</v>
      </c>
      <c r="E25" s="3">
        <v>127047</v>
      </c>
      <c r="F25" s="3">
        <v>128806</v>
      </c>
      <c r="G25" s="3">
        <v>195657</v>
      </c>
      <c r="H25" s="3">
        <v>224838</v>
      </c>
      <c r="I25" s="3">
        <v>158096</v>
      </c>
      <c r="J25" s="3">
        <v>150064</v>
      </c>
      <c r="K25" s="3">
        <v>150691</v>
      </c>
      <c r="L25" s="3">
        <v>150695</v>
      </c>
      <c r="M25" s="3">
        <v>72638</v>
      </c>
      <c r="N25" s="3">
        <v>74719</v>
      </c>
      <c r="O25" s="3">
        <v>87589</v>
      </c>
      <c r="P25" s="3">
        <v>94208</v>
      </c>
      <c r="Q25" s="3">
        <v>99497</v>
      </c>
      <c r="R25" s="3">
        <v>107688</v>
      </c>
      <c r="S25" s="3">
        <v>112905</v>
      </c>
      <c r="T25" s="3">
        <v>116122</v>
      </c>
      <c r="U25" s="3">
        <v>117448</v>
      </c>
      <c r="V25" s="3">
        <v>118267</v>
      </c>
      <c r="W25" s="3">
        <v>108011</v>
      </c>
      <c r="X25" s="3">
        <v>107061</v>
      </c>
      <c r="Y25" s="3">
        <v>104150</v>
      </c>
      <c r="Z25" s="3">
        <v>93463</v>
      </c>
      <c r="AA25" s="3">
        <v>90428</v>
      </c>
      <c r="AB25" s="3">
        <v>88433</v>
      </c>
      <c r="AC25" s="3">
        <v>87205</v>
      </c>
      <c r="AD25" s="3">
        <v>85998</v>
      </c>
      <c r="AE25" s="3">
        <v>83802</v>
      </c>
      <c r="AF25" s="3">
        <v>86043</v>
      </c>
      <c r="AG25" s="3">
        <v>85231</v>
      </c>
      <c r="AH25" s="3">
        <v>85201</v>
      </c>
      <c r="AI25" s="3">
        <v>86025</v>
      </c>
      <c r="AJ25" s="3">
        <v>4839</v>
      </c>
      <c r="AK25" s="3">
        <v>4775</v>
      </c>
    </row>
    <row r="26" spans="2:37" outlineLevel="1" x14ac:dyDescent="0.3">
      <c r="B26" t="s">
        <v>243</v>
      </c>
      <c r="C26" s="3">
        <v>218820</v>
      </c>
      <c r="D26" s="3">
        <v>218820</v>
      </c>
      <c r="E26" s="3">
        <v>218820</v>
      </c>
      <c r="F26" s="3">
        <v>211720</v>
      </c>
      <c r="G26" s="3">
        <v>211720</v>
      </c>
      <c r="H26" s="3">
        <v>211720</v>
      </c>
      <c r="I26" s="3">
        <v>211720</v>
      </c>
      <c r="J26" s="3">
        <v>212040</v>
      </c>
      <c r="K26" s="3">
        <v>212040</v>
      </c>
      <c r="L26" s="3">
        <v>212040</v>
      </c>
      <c r="M26" s="3">
        <v>212040</v>
      </c>
      <c r="N26" s="3">
        <v>209760</v>
      </c>
      <c r="O26" s="3">
        <v>209760</v>
      </c>
      <c r="P26" s="3">
        <v>211710</v>
      </c>
      <c r="Q26" s="3">
        <v>209760</v>
      </c>
      <c r="R26" s="3">
        <v>213182</v>
      </c>
      <c r="S26" s="3">
        <v>213182</v>
      </c>
      <c r="T26" s="3">
        <v>213182</v>
      </c>
      <c r="U26" s="3">
        <v>213182</v>
      </c>
      <c r="V26" s="3">
        <v>213182</v>
      </c>
      <c r="W26" s="3">
        <v>213182</v>
      </c>
      <c r="X26" s="3">
        <v>213182</v>
      </c>
      <c r="Y26" s="3">
        <v>213182</v>
      </c>
      <c r="Z26" s="3">
        <v>213182</v>
      </c>
      <c r="AA26" s="3">
        <v>213182</v>
      </c>
      <c r="AB26" s="3">
        <v>208687</v>
      </c>
      <c r="AC26" s="3">
        <v>208687</v>
      </c>
      <c r="AD26" s="3">
        <v>208687</v>
      </c>
      <c r="AE26" s="3">
        <v>208687</v>
      </c>
      <c r="AF26" s="3">
        <v>208687</v>
      </c>
      <c r="AG26" s="3">
        <v>208687</v>
      </c>
      <c r="AH26" s="3">
        <v>208687</v>
      </c>
      <c r="AI26" s="3">
        <v>208687</v>
      </c>
      <c r="AJ26" s="3">
        <v>123571</v>
      </c>
      <c r="AK26" s="3">
        <v>123571</v>
      </c>
    </row>
    <row r="27" spans="2:37" outlineLevel="1" x14ac:dyDescent="0.3">
      <c r="B27" t="s">
        <v>244</v>
      </c>
      <c r="C27" s="3">
        <v>12488</v>
      </c>
      <c r="D27" s="3">
        <v>12047</v>
      </c>
      <c r="E27" s="3">
        <v>11628</v>
      </c>
      <c r="F27" s="3">
        <v>11279</v>
      </c>
      <c r="G27" s="3">
        <v>10832</v>
      </c>
      <c r="H27" s="3">
        <v>10406</v>
      </c>
      <c r="I27" s="3">
        <v>8997</v>
      </c>
      <c r="J27" s="3">
        <v>8072</v>
      </c>
      <c r="K27" s="3">
        <v>7681</v>
      </c>
      <c r="L27" s="3">
        <v>7298</v>
      </c>
      <c r="M27" s="3">
        <v>6912</v>
      </c>
      <c r="N27" s="3">
        <v>6476</v>
      </c>
      <c r="O27" s="3">
        <v>5981</v>
      </c>
      <c r="P27" s="3">
        <v>5409</v>
      </c>
      <c r="Q27" s="3">
        <v>7655</v>
      </c>
      <c r="R27" s="3">
        <v>7061</v>
      </c>
      <c r="S27" s="3">
        <v>8823</v>
      </c>
      <c r="T27" s="3">
        <v>9720</v>
      </c>
      <c r="U27" s="3">
        <v>10923</v>
      </c>
      <c r="V27" s="3">
        <v>11919</v>
      </c>
      <c r="W27" s="3">
        <v>13244</v>
      </c>
      <c r="X27" s="3">
        <v>16747</v>
      </c>
      <c r="Y27" s="3">
        <v>20547</v>
      </c>
      <c r="Z27" s="3">
        <v>32621</v>
      </c>
      <c r="AA27" s="3">
        <v>32827</v>
      </c>
      <c r="AB27" s="3">
        <v>37500</v>
      </c>
      <c r="AC27" s="3">
        <v>52959</v>
      </c>
      <c r="AD27" s="3">
        <v>56405</v>
      </c>
      <c r="AE27" s="3">
        <v>58477</v>
      </c>
      <c r="AF27" s="3">
        <v>67089</v>
      </c>
      <c r="AG27" s="3">
        <v>68583</v>
      </c>
      <c r="AH27" s="3">
        <v>71272</v>
      </c>
      <c r="AI27" s="3">
        <v>76672</v>
      </c>
      <c r="AJ27" s="3">
        <v>93993</v>
      </c>
      <c r="AK27" s="3">
        <v>107064</v>
      </c>
    </row>
    <row r="28" spans="2:37" outlineLevel="1" x14ac:dyDescent="0.3">
      <c r="B28" t="s">
        <v>245</v>
      </c>
      <c r="C28" s="3">
        <v>25621</v>
      </c>
      <c r="D28" s="3">
        <v>24143</v>
      </c>
      <c r="E28" s="3">
        <v>23417</v>
      </c>
      <c r="F28" s="3">
        <v>9803</v>
      </c>
      <c r="G28" s="3">
        <v>9188</v>
      </c>
      <c r="H28" s="3">
        <v>6832</v>
      </c>
      <c r="I28" s="3">
        <v>5188</v>
      </c>
      <c r="J28" s="3">
        <v>3785</v>
      </c>
      <c r="K28" s="3">
        <v>5808</v>
      </c>
      <c r="L28" s="3">
        <v>4792</v>
      </c>
      <c r="M28" s="3">
        <v>3772</v>
      </c>
      <c r="N28" s="3">
        <v>2797</v>
      </c>
      <c r="O28" s="3">
        <v>2317</v>
      </c>
      <c r="P28" s="3">
        <v>1465</v>
      </c>
      <c r="Q28" s="3">
        <v>7969</v>
      </c>
      <c r="R28" s="3">
        <v>6783</v>
      </c>
      <c r="S28" s="3">
        <v>7861</v>
      </c>
      <c r="T28" s="3">
        <v>7437</v>
      </c>
      <c r="U28" s="3">
        <v>8644</v>
      </c>
      <c r="V28" s="3">
        <v>8056</v>
      </c>
      <c r="W28" s="3">
        <v>7729</v>
      </c>
      <c r="X28" s="3">
        <v>8368</v>
      </c>
      <c r="Y28" s="3">
        <v>8990</v>
      </c>
      <c r="Z28" s="3">
        <v>2651</v>
      </c>
      <c r="AA28" s="3">
        <v>2758</v>
      </c>
      <c r="AB28" s="3">
        <v>2621</v>
      </c>
      <c r="AC28" s="3">
        <v>2778</v>
      </c>
      <c r="AD28" s="3">
        <v>2699</v>
      </c>
      <c r="AE28" s="3">
        <v>3629</v>
      </c>
      <c r="AF28" s="3">
        <v>3703</v>
      </c>
      <c r="AG28" s="3">
        <v>4611</v>
      </c>
      <c r="AH28" s="3">
        <v>4554</v>
      </c>
      <c r="AI28" s="3">
        <v>4653</v>
      </c>
      <c r="AJ28" s="3">
        <v>4315</v>
      </c>
      <c r="AK28" s="3">
        <v>3976</v>
      </c>
    </row>
    <row r="29" spans="2:37" x14ac:dyDescent="0.3">
      <c r="C29" s="3"/>
      <c r="D29" s="3"/>
      <c r="E29" s="3"/>
      <c r="F29" s="3"/>
      <c r="G29" s="3"/>
      <c r="H29" s="3"/>
      <c r="I29" s="3"/>
      <c r="J29" s="3"/>
      <c r="K29" s="3"/>
      <c r="L29" s="3"/>
      <c r="M29" s="3"/>
      <c r="N29" s="3"/>
      <c r="O29" s="3"/>
      <c r="P29" s="3"/>
    </row>
    <row r="30" spans="2:37" x14ac:dyDescent="0.3">
      <c r="B30" s="13" t="s">
        <v>246</v>
      </c>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row>
    <row r="31" spans="2:37" x14ac:dyDescent="0.3">
      <c r="B31" s="49" t="s">
        <v>247</v>
      </c>
      <c r="C31" s="50">
        <f t="shared" ref="C31:T31" si="8">C32+C44</f>
        <v>1847092</v>
      </c>
      <c r="D31" s="50">
        <f t="shared" si="8"/>
        <v>1872750</v>
      </c>
      <c r="E31" s="50">
        <f t="shared" si="8"/>
        <v>1770084</v>
      </c>
      <c r="F31" s="50">
        <f t="shared" si="8"/>
        <v>1782953</v>
      </c>
      <c r="G31" s="50">
        <f t="shared" si="8"/>
        <v>1774819</v>
      </c>
      <c r="H31" s="50">
        <f t="shared" si="8"/>
        <v>1725984</v>
      </c>
      <c r="I31" s="50">
        <f t="shared" si="8"/>
        <v>1661737</v>
      </c>
      <c r="J31" s="50">
        <f t="shared" si="8"/>
        <v>1648770</v>
      </c>
      <c r="K31" s="50">
        <f t="shared" si="8"/>
        <v>1662246</v>
      </c>
      <c r="L31" s="50">
        <f t="shared" si="8"/>
        <v>1804613</v>
      </c>
      <c r="M31" s="50">
        <f t="shared" si="8"/>
        <v>1743235</v>
      </c>
      <c r="N31" s="50">
        <f t="shared" si="8"/>
        <v>2152138</v>
      </c>
      <c r="O31" s="50">
        <f t="shared" si="8"/>
        <v>1140564</v>
      </c>
      <c r="P31" s="50">
        <f t="shared" si="8"/>
        <v>1135105</v>
      </c>
      <c r="Q31" s="50">
        <f t="shared" si="8"/>
        <v>1112209</v>
      </c>
      <c r="R31" s="50">
        <f t="shared" si="8"/>
        <v>1077453</v>
      </c>
      <c r="S31" s="50">
        <f t="shared" si="8"/>
        <v>1162336</v>
      </c>
      <c r="T31" s="50">
        <f t="shared" si="8"/>
        <v>1283692</v>
      </c>
      <c r="U31" s="50">
        <f t="shared" ref="U31:AC31" si="9">U32+U44+U57</f>
        <v>2462135</v>
      </c>
      <c r="V31" s="50">
        <f t="shared" si="9"/>
        <v>2693527</v>
      </c>
      <c r="W31" s="50">
        <f t="shared" si="9"/>
        <v>2613664</v>
      </c>
      <c r="X31" s="50">
        <f t="shared" si="9"/>
        <v>2655364</v>
      </c>
      <c r="Y31" s="50">
        <f t="shared" si="9"/>
        <v>2805357</v>
      </c>
      <c r="Z31" s="50">
        <f t="shared" si="9"/>
        <v>2819254</v>
      </c>
      <c r="AA31" s="50">
        <f t="shared" si="9"/>
        <v>2920783</v>
      </c>
      <c r="AB31" s="50">
        <f t="shared" si="9"/>
        <v>3077292</v>
      </c>
      <c r="AC31" s="50">
        <f t="shared" si="9"/>
        <v>3248945</v>
      </c>
      <c r="AD31" s="50">
        <v>3438225</v>
      </c>
      <c r="AE31" s="50">
        <f>AE32+AE44+AE57</f>
        <v>3512950</v>
      </c>
      <c r="AF31" s="50">
        <f>AF32+AF44+AF57</f>
        <v>3629915</v>
      </c>
      <c r="AG31" s="50">
        <v>3982607</v>
      </c>
      <c r="AH31" s="50">
        <f>AH32+AH44+AH57</f>
        <v>4148169</v>
      </c>
      <c r="AI31" s="50">
        <v>4210915</v>
      </c>
      <c r="AJ31" s="50">
        <f>AJ32+AJ44+AJ57</f>
        <v>4576479</v>
      </c>
      <c r="AK31" s="50">
        <f>AK32+AK44+AK57</f>
        <v>5489810</v>
      </c>
    </row>
    <row r="32" spans="2:37" x14ac:dyDescent="0.3">
      <c r="B32" s="77" t="s">
        <v>248</v>
      </c>
      <c r="C32" s="78">
        <f t="shared" ref="C32:P32" si="10">SUM(C33:C43)</f>
        <v>889126</v>
      </c>
      <c r="D32" s="78">
        <f t="shared" si="10"/>
        <v>774440</v>
      </c>
      <c r="E32" s="78">
        <f t="shared" si="10"/>
        <v>812910</v>
      </c>
      <c r="F32" s="78">
        <f t="shared" si="10"/>
        <v>916177</v>
      </c>
      <c r="G32" s="78">
        <f t="shared" si="10"/>
        <v>1409547</v>
      </c>
      <c r="H32" s="78">
        <f t="shared" si="10"/>
        <v>1358938</v>
      </c>
      <c r="I32" s="78">
        <f t="shared" si="10"/>
        <v>1362660</v>
      </c>
      <c r="J32" s="78">
        <f t="shared" si="10"/>
        <v>1377659</v>
      </c>
      <c r="K32" s="78">
        <f t="shared" si="10"/>
        <v>1397141</v>
      </c>
      <c r="L32" s="78">
        <f t="shared" si="10"/>
        <v>1385400</v>
      </c>
      <c r="M32" s="78">
        <f t="shared" si="10"/>
        <v>1244980</v>
      </c>
      <c r="N32" s="78">
        <f t="shared" si="10"/>
        <v>1227173</v>
      </c>
      <c r="O32" s="78">
        <f t="shared" si="10"/>
        <v>456123</v>
      </c>
      <c r="P32" s="78">
        <f t="shared" si="10"/>
        <v>485353</v>
      </c>
      <c r="Q32" s="78">
        <f t="shared" ref="Q32:Z32" si="11">SUM(Q33:Q43)</f>
        <v>411953</v>
      </c>
      <c r="R32" s="78">
        <f t="shared" si="11"/>
        <v>416187</v>
      </c>
      <c r="S32" s="78">
        <f t="shared" si="11"/>
        <v>450703</v>
      </c>
      <c r="T32" s="78">
        <f t="shared" si="11"/>
        <v>451250</v>
      </c>
      <c r="U32" s="78">
        <f t="shared" si="11"/>
        <v>570052</v>
      </c>
      <c r="V32" s="78">
        <f t="shared" si="11"/>
        <v>663328</v>
      </c>
      <c r="W32" s="78">
        <f t="shared" si="11"/>
        <v>476780</v>
      </c>
      <c r="X32" s="78">
        <f t="shared" si="11"/>
        <v>395004</v>
      </c>
      <c r="Y32" s="78">
        <f t="shared" si="11"/>
        <v>409593</v>
      </c>
      <c r="Z32" s="78">
        <f t="shared" si="11"/>
        <v>382836</v>
      </c>
      <c r="AA32" s="78">
        <f>SUM(AA33:AA43)</f>
        <v>387689</v>
      </c>
      <c r="AB32" s="78">
        <f>SUM(AB33:AB43)</f>
        <v>416967</v>
      </c>
      <c r="AC32" s="78">
        <f>SUM(AC33:AC43)</f>
        <v>435881</v>
      </c>
      <c r="AD32" s="78">
        <v>584352</v>
      </c>
      <c r="AE32" s="78">
        <f>SUM(AE33:AE43)</f>
        <v>671710</v>
      </c>
      <c r="AF32" s="78">
        <f>SUM(AF33:AF43)</f>
        <v>713984</v>
      </c>
      <c r="AG32" s="78">
        <v>682258</v>
      </c>
      <c r="AH32" s="78">
        <f>SUM(AH33:AH43)</f>
        <v>787221</v>
      </c>
      <c r="AI32" s="78">
        <v>779113</v>
      </c>
      <c r="AJ32" s="78">
        <f>SUM(AJ33:AJ43)</f>
        <v>908663</v>
      </c>
      <c r="AK32" s="78">
        <f>SUM(AK33:AK43)</f>
        <v>930372</v>
      </c>
    </row>
    <row r="33" spans="2:37" outlineLevel="1" x14ac:dyDescent="0.3">
      <c r="B33" t="s">
        <v>249</v>
      </c>
      <c r="C33" s="3">
        <v>78538</v>
      </c>
      <c r="D33" s="3">
        <v>42220</v>
      </c>
      <c r="E33" s="3">
        <v>53622</v>
      </c>
      <c r="F33" s="3">
        <v>79640</v>
      </c>
      <c r="G33" s="3">
        <v>91292</v>
      </c>
      <c r="H33" s="3">
        <v>73795</v>
      </c>
      <c r="I33" s="3">
        <v>70633</v>
      </c>
      <c r="J33" s="3">
        <v>68436</v>
      </c>
      <c r="K33" s="3">
        <v>32569</v>
      </c>
      <c r="L33" s="3">
        <v>29241</v>
      </c>
      <c r="M33" s="3">
        <v>32313</v>
      </c>
      <c r="N33" s="3">
        <v>34113</v>
      </c>
      <c r="O33" s="3">
        <v>113313</v>
      </c>
      <c r="P33" s="3">
        <v>136486</v>
      </c>
      <c r="Q33" s="3">
        <v>90608</v>
      </c>
      <c r="R33" s="3">
        <v>63329</v>
      </c>
      <c r="S33" s="3">
        <v>63094</v>
      </c>
      <c r="T33" s="3">
        <v>51656</v>
      </c>
      <c r="U33" s="3">
        <v>94270</v>
      </c>
      <c r="V33" s="3">
        <v>85195</v>
      </c>
      <c r="W33" s="3">
        <v>35145</v>
      </c>
      <c r="X33" s="3">
        <v>30360</v>
      </c>
      <c r="Y33" s="3">
        <v>12854</v>
      </c>
      <c r="Z33" s="3">
        <v>17724</v>
      </c>
      <c r="AA33" s="3">
        <v>9873</v>
      </c>
      <c r="AB33" s="3">
        <v>26441</v>
      </c>
      <c r="AC33" s="3">
        <v>32397</v>
      </c>
      <c r="AD33" s="3">
        <v>93050</v>
      </c>
      <c r="AE33" s="3">
        <v>105028</v>
      </c>
      <c r="AF33" s="3">
        <v>78921</v>
      </c>
      <c r="AG33" s="3">
        <v>3669</v>
      </c>
      <c r="AH33" s="3">
        <v>171</v>
      </c>
      <c r="AI33" s="3">
        <v>12605</v>
      </c>
      <c r="AJ33" s="3">
        <v>35504</v>
      </c>
      <c r="AK33" s="3">
        <v>34797</v>
      </c>
    </row>
    <row r="34" spans="2:37" outlineLevel="1" x14ac:dyDescent="0.3">
      <c r="B34" t="s">
        <v>250</v>
      </c>
      <c r="C34" s="3">
        <v>329531</v>
      </c>
      <c r="D34" s="3">
        <v>70558</v>
      </c>
      <c r="E34" s="3">
        <v>103887</v>
      </c>
      <c r="F34" s="3">
        <v>318392</v>
      </c>
      <c r="G34" s="3">
        <v>318663</v>
      </c>
      <c r="H34" s="3">
        <v>318704</v>
      </c>
      <c r="I34" s="3">
        <v>314314</v>
      </c>
      <c r="J34" s="3">
        <v>307449</v>
      </c>
      <c r="K34" s="3">
        <v>309894</v>
      </c>
      <c r="L34" s="3">
        <v>300819</v>
      </c>
      <c r="M34" s="3">
        <v>287793</v>
      </c>
      <c r="N34" s="3">
        <v>182524</v>
      </c>
      <c r="O34" s="3">
        <v>0</v>
      </c>
      <c r="P34" s="3">
        <v>0</v>
      </c>
      <c r="Q34" s="3">
        <v>0</v>
      </c>
      <c r="R34" s="3">
        <v>0</v>
      </c>
      <c r="S34" s="3"/>
      <c r="T34" s="3">
        <v>0</v>
      </c>
      <c r="U34" s="3">
        <v>0</v>
      </c>
      <c r="V34" s="3">
        <v>0</v>
      </c>
      <c r="W34" s="3"/>
      <c r="X34" s="3">
        <v>0</v>
      </c>
      <c r="Y34" s="3">
        <v>0</v>
      </c>
      <c r="Z34" s="3">
        <v>0</v>
      </c>
      <c r="AA34" s="3"/>
      <c r="AB34" s="3"/>
      <c r="AC34" s="3"/>
      <c r="AD34" s="3"/>
      <c r="AE34" s="3"/>
      <c r="AF34" s="3">
        <v>0</v>
      </c>
      <c r="AG34" s="3">
        <v>0</v>
      </c>
      <c r="AH34" s="3">
        <v>0</v>
      </c>
      <c r="AI34" s="3">
        <v>0</v>
      </c>
      <c r="AJ34" s="3">
        <v>0</v>
      </c>
      <c r="AK34" s="3">
        <v>0</v>
      </c>
    </row>
    <row r="35" spans="2:37" outlineLevel="1" x14ac:dyDescent="0.3">
      <c r="B35" t="s">
        <v>251</v>
      </c>
      <c r="C35" s="3">
        <v>321788</v>
      </c>
      <c r="D35" s="3">
        <v>418906</v>
      </c>
      <c r="E35" s="3">
        <v>506827</v>
      </c>
      <c r="F35" s="3">
        <v>369167</v>
      </c>
      <c r="G35" s="3">
        <v>714666</v>
      </c>
      <c r="H35" s="3">
        <v>708903</v>
      </c>
      <c r="I35" s="3">
        <v>732008</v>
      </c>
      <c r="J35" s="3">
        <v>747513</v>
      </c>
      <c r="K35" s="3">
        <v>790975</v>
      </c>
      <c r="L35" s="3">
        <v>761997</v>
      </c>
      <c r="M35" s="3">
        <v>695848</v>
      </c>
      <c r="N35" s="3">
        <v>633444</v>
      </c>
      <c r="O35" s="3">
        <v>0</v>
      </c>
      <c r="P35" s="3">
        <v>0</v>
      </c>
      <c r="Q35" s="3">
        <v>0</v>
      </c>
      <c r="R35" s="3">
        <v>0</v>
      </c>
      <c r="S35" s="3"/>
      <c r="T35" s="3">
        <v>0</v>
      </c>
      <c r="U35" s="3">
        <v>0</v>
      </c>
      <c r="V35" s="3">
        <v>0</v>
      </c>
      <c r="W35" s="3"/>
      <c r="X35" s="3">
        <v>0</v>
      </c>
      <c r="Y35" s="3">
        <v>0</v>
      </c>
      <c r="Z35" s="3">
        <v>0</v>
      </c>
      <c r="AA35" s="3"/>
      <c r="AB35" s="3"/>
      <c r="AC35" s="3"/>
      <c r="AD35" s="3"/>
      <c r="AE35" s="3"/>
      <c r="AF35" s="3">
        <v>0</v>
      </c>
      <c r="AG35" s="3">
        <v>0</v>
      </c>
      <c r="AH35" s="3">
        <v>0</v>
      </c>
      <c r="AI35" s="3">
        <v>0</v>
      </c>
      <c r="AJ35" s="3">
        <v>0</v>
      </c>
      <c r="AK35" s="3">
        <v>0</v>
      </c>
    </row>
    <row r="36" spans="2:37" outlineLevel="1" x14ac:dyDescent="0.3">
      <c r="B36" t="s">
        <v>252</v>
      </c>
      <c r="C36" s="3">
        <v>0</v>
      </c>
      <c r="D36" s="3">
        <v>0</v>
      </c>
      <c r="E36" s="3">
        <v>40131</v>
      </c>
      <c r="F36" s="3">
        <v>29457</v>
      </c>
      <c r="G36" s="3">
        <v>39736</v>
      </c>
      <c r="H36" s="3">
        <v>43494</v>
      </c>
      <c r="I36" s="3">
        <v>48993</v>
      </c>
      <c r="J36" s="3">
        <v>42112</v>
      </c>
      <c r="K36" s="3">
        <v>42760</v>
      </c>
      <c r="L36" s="3">
        <v>41771</v>
      </c>
      <c r="M36" s="3">
        <v>51483</v>
      </c>
      <c r="N36" s="3">
        <v>54213</v>
      </c>
      <c r="O36" s="3">
        <v>46696</v>
      </c>
      <c r="P36" s="3">
        <v>35811</v>
      </c>
      <c r="Q36" s="3">
        <v>14492</v>
      </c>
      <c r="R36" s="51">
        <v>18199</v>
      </c>
      <c r="S36" s="51">
        <v>38482</v>
      </c>
      <c r="T36" s="51">
        <v>34252</v>
      </c>
      <c r="U36" s="51">
        <v>36275</v>
      </c>
      <c r="V36" s="51">
        <v>37948</v>
      </c>
      <c r="W36" s="51">
        <v>44371</v>
      </c>
      <c r="X36" s="51">
        <v>41676</v>
      </c>
      <c r="Y36" s="51">
        <v>44930</v>
      </c>
      <c r="Z36" s="51">
        <v>45046</v>
      </c>
      <c r="AA36" s="51">
        <v>51770</v>
      </c>
      <c r="AB36" s="51">
        <v>50814</v>
      </c>
      <c r="AC36" s="51">
        <v>53305</v>
      </c>
      <c r="AD36" s="51">
        <v>46337</v>
      </c>
      <c r="AE36" s="51">
        <v>53506</v>
      </c>
      <c r="AF36" s="51">
        <v>47774</v>
      </c>
      <c r="AG36" s="51">
        <v>66585</v>
      </c>
      <c r="AH36" s="51">
        <v>58252</v>
      </c>
      <c r="AI36" s="51">
        <v>62085</v>
      </c>
      <c r="AJ36" s="51">
        <v>57698</v>
      </c>
      <c r="AK36" s="51">
        <v>65362</v>
      </c>
    </row>
    <row r="37" spans="2:37" outlineLevel="1" x14ac:dyDescent="0.3">
      <c r="B37" t="s">
        <v>253</v>
      </c>
      <c r="C37" s="3">
        <v>28156</v>
      </c>
      <c r="D37" s="3">
        <v>115999</v>
      </c>
      <c r="E37" s="3">
        <v>39445</v>
      </c>
      <c r="F37" s="3">
        <v>38150</v>
      </c>
      <c r="G37" s="3">
        <v>67584</v>
      </c>
      <c r="H37" s="3">
        <v>32286</v>
      </c>
      <c r="I37" s="3">
        <v>36208</v>
      </c>
      <c r="J37" s="3">
        <v>34057</v>
      </c>
      <c r="K37" s="3">
        <v>23886</v>
      </c>
      <c r="L37" s="3">
        <v>36757</v>
      </c>
      <c r="M37" s="3">
        <v>36365</v>
      </c>
      <c r="N37" s="3">
        <v>29796</v>
      </c>
      <c r="O37" s="3">
        <v>23750</v>
      </c>
      <c r="P37" s="3">
        <v>25539</v>
      </c>
      <c r="Q37" s="3">
        <v>36110</v>
      </c>
      <c r="R37" s="51">
        <v>29502</v>
      </c>
      <c r="S37" s="51">
        <v>39371</v>
      </c>
      <c r="T37" s="51">
        <v>37836</v>
      </c>
      <c r="U37" s="51">
        <v>39497</v>
      </c>
      <c r="V37" s="51">
        <v>73563</v>
      </c>
      <c r="W37" s="51">
        <v>64498</v>
      </c>
      <c r="X37" s="51">
        <v>45594</v>
      </c>
      <c r="Y37" s="51">
        <v>50353</v>
      </c>
      <c r="Z37" s="51">
        <v>66202</v>
      </c>
      <c r="AA37" s="51">
        <v>60763</v>
      </c>
      <c r="AB37" s="51">
        <v>71699</v>
      </c>
      <c r="AC37" s="51">
        <v>73550</v>
      </c>
      <c r="AD37" s="51">
        <v>120972</v>
      </c>
      <c r="AE37" s="51">
        <v>115644</v>
      </c>
      <c r="AF37" s="51">
        <v>120725</v>
      </c>
      <c r="AG37" s="51">
        <v>118995</v>
      </c>
      <c r="AH37" s="51">
        <v>184092</v>
      </c>
      <c r="AI37" s="51">
        <v>164970</v>
      </c>
      <c r="AJ37" s="51">
        <v>236856</v>
      </c>
      <c r="AK37" s="51">
        <v>269762</v>
      </c>
    </row>
    <row r="38" spans="2:37" outlineLevel="1" x14ac:dyDescent="0.3">
      <c r="B38" t="s">
        <v>254</v>
      </c>
      <c r="C38" s="3">
        <v>66765</v>
      </c>
      <c r="D38" s="3">
        <v>53922</v>
      </c>
      <c r="E38" s="3">
        <v>7265</v>
      </c>
      <c r="F38" s="3">
        <v>6192</v>
      </c>
      <c r="G38" s="3">
        <v>0</v>
      </c>
      <c r="H38" s="3">
        <v>0</v>
      </c>
      <c r="I38" s="3">
        <v>0</v>
      </c>
      <c r="J38" s="3">
        <v>0</v>
      </c>
      <c r="K38" s="3">
        <v>0</v>
      </c>
      <c r="L38" s="3">
        <v>0</v>
      </c>
      <c r="M38" s="3">
        <v>0</v>
      </c>
      <c r="N38" s="3">
        <v>0</v>
      </c>
      <c r="O38" s="3">
        <v>0</v>
      </c>
      <c r="P38" s="3">
        <v>0</v>
      </c>
      <c r="Q38" s="3">
        <v>20074</v>
      </c>
      <c r="R38" s="51">
        <v>30100</v>
      </c>
      <c r="S38" s="51">
        <v>11104</v>
      </c>
      <c r="T38" s="51">
        <v>13902</v>
      </c>
      <c r="U38" s="51">
        <v>15049</v>
      </c>
      <c r="V38" s="51">
        <v>14881</v>
      </c>
      <c r="W38" s="51">
        <v>14170</v>
      </c>
      <c r="X38" s="51">
        <v>15231</v>
      </c>
      <c r="Y38" s="51">
        <v>14407</v>
      </c>
      <c r="Z38" s="51">
        <v>16163</v>
      </c>
      <c r="AA38" s="51">
        <v>18564</v>
      </c>
      <c r="AB38" s="51">
        <v>17425</v>
      </c>
      <c r="AC38" s="3">
        <v>18832</v>
      </c>
      <c r="AD38" s="3">
        <v>18899</v>
      </c>
      <c r="AE38" s="51">
        <v>18392</v>
      </c>
      <c r="AF38" s="51">
        <v>22120</v>
      </c>
      <c r="AG38" s="3">
        <v>28886</v>
      </c>
      <c r="AH38" s="3">
        <v>27621</v>
      </c>
      <c r="AI38" s="3">
        <v>35993</v>
      </c>
      <c r="AJ38" s="3">
        <v>42279</v>
      </c>
      <c r="AK38" s="3">
        <v>50205</v>
      </c>
    </row>
    <row r="39" spans="2:37" outlineLevel="1" x14ac:dyDescent="0.3">
      <c r="B39" t="s">
        <v>240</v>
      </c>
      <c r="C39" s="3">
        <v>0</v>
      </c>
      <c r="D39" s="3">
        <v>0</v>
      </c>
      <c r="E39" s="3">
        <v>0</v>
      </c>
      <c r="F39" s="3">
        <v>0</v>
      </c>
      <c r="G39" s="3">
        <v>72749</v>
      </c>
      <c r="H39" s="3">
        <v>65558</v>
      </c>
      <c r="I39" s="3">
        <v>63566</v>
      </c>
      <c r="J39" s="3">
        <v>62222</v>
      </c>
      <c r="K39" s="3">
        <v>66149</v>
      </c>
      <c r="L39" s="3">
        <v>87884</v>
      </c>
      <c r="M39" s="3">
        <v>40196</v>
      </c>
      <c r="N39" s="3">
        <v>36223</v>
      </c>
      <c r="O39" s="3">
        <v>1101</v>
      </c>
      <c r="P39" s="3">
        <v>71</v>
      </c>
      <c r="Q39" s="3">
        <v>2510</v>
      </c>
      <c r="R39" s="3">
        <v>4264</v>
      </c>
      <c r="S39" s="3">
        <v>7829</v>
      </c>
      <c r="T39" s="3">
        <v>11202</v>
      </c>
      <c r="U39" s="3">
        <v>17111</v>
      </c>
      <c r="V39" s="51">
        <v>18469</v>
      </c>
      <c r="W39" s="51">
        <v>11116</v>
      </c>
      <c r="X39" s="51">
        <v>11548</v>
      </c>
      <c r="Y39" s="51">
        <v>11582</v>
      </c>
      <c r="Z39" s="51">
        <v>2909</v>
      </c>
      <c r="AA39" s="51">
        <v>3188</v>
      </c>
      <c r="AB39" s="51">
        <v>3384</v>
      </c>
      <c r="AC39" s="51">
        <v>3482</v>
      </c>
      <c r="AD39" s="51">
        <v>3619</v>
      </c>
      <c r="AE39" s="51">
        <v>3715</v>
      </c>
      <c r="AF39" s="51">
        <v>3763</v>
      </c>
      <c r="AG39" s="51">
        <v>3887</v>
      </c>
      <c r="AH39" s="51">
        <v>3963</v>
      </c>
      <c r="AI39" s="51">
        <v>3982</v>
      </c>
      <c r="AJ39" s="3">
        <v>18132</v>
      </c>
      <c r="AK39" s="51">
        <v>18427</v>
      </c>
    </row>
    <row r="40" spans="2:37" outlineLevel="1" x14ac:dyDescent="0.3">
      <c r="B40" t="s">
        <v>255</v>
      </c>
      <c r="C40" s="3">
        <v>2020</v>
      </c>
      <c r="D40" s="3">
        <v>2020</v>
      </c>
      <c r="E40" s="3">
        <v>0</v>
      </c>
      <c r="F40" s="3">
        <v>0</v>
      </c>
      <c r="G40" s="3">
        <v>0</v>
      </c>
      <c r="H40" s="3">
        <v>0</v>
      </c>
      <c r="I40" s="3">
        <v>3565</v>
      </c>
      <c r="J40" s="3">
        <v>0</v>
      </c>
      <c r="K40" s="3">
        <v>4240</v>
      </c>
      <c r="L40" s="3">
        <v>0</v>
      </c>
      <c r="M40" s="3">
        <v>0</v>
      </c>
      <c r="N40" s="3">
        <v>0</v>
      </c>
      <c r="O40" s="3">
        <v>0</v>
      </c>
      <c r="P40" s="3">
        <v>0</v>
      </c>
      <c r="Q40" s="3">
        <v>0</v>
      </c>
      <c r="R40" s="3">
        <v>0</v>
      </c>
      <c r="S40" s="3"/>
      <c r="T40" s="3">
        <v>0</v>
      </c>
      <c r="U40" s="3">
        <v>0</v>
      </c>
      <c r="V40" s="3">
        <v>0</v>
      </c>
      <c r="W40" s="3"/>
      <c r="X40" s="3">
        <v>0</v>
      </c>
      <c r="Y40" s="3">
        <v>0</v>
      </c>
      <c r="Z40" s="3">
        <v>0</v>
      </c>
      <c r="AA40" s="51">
        <v>0</v>
      </c>
      <c r="AB40" s="51"/>
      <c r="AC40" s="51"/>
      <c r="AD40" s="51"/>
      <c r="AE40" s="51"/>
      <c r="AF40" s="51">
        <v>0</v>
      </c>
      <c r="AG40" s="51">
        <v>0</v>
      </c>
      <c r="AH40" s="51">
        <v>0</v>
      </c>
      <c r="AI40" s="51">
        <v>0</v>
      </c>
      <c r="AJ40" s="51"/>
      <c r="AK40" s="51">
        <v>0</v>
      </c>
    </row>
    <row r="41" spans="2:37" outlineLevel="1" x14ac:dyDescent="0.3">
      <c r="B41" t="s">
        <v>256</v>
      </c>
      <c r="C41" s="3">
        <v>38841</v>
      </c>
      <c r="D41" s="3">
        <v>33514</v>
      </c>
      <c r="E41" s="3">
        <v>32977</v>
      </c>
      <c r="F41" s="3">
        <v>33989</v>
      </c>
      <c r="G41" s="3">
        <v>67553</v>
      </c>
      <c r="H41" s="3">
        <v>54347</v>
      </c>
      <c r="I41" s="3">
        <v>37555</v>
      </c>
      <c r="J41" s="3">
        <v>48968</v>
      </c>
      <c r="K41" s="3">
        <v>52902</v>
      </c>
      <c r="L41" s="3">
        <v>54866</v>
      </c>
      <c r="M41" s="3">
        <v>47872</v>
      </c>
      <c r="N41" s="3">
        <v>187847</v>
      </c>
      <c r="O41" s="3">
        <v>221485</v>
      </c>
      <c r="P41" s="3">
        <v>214295</v>
      </c>
      <c r="Q41" s="3">
        <v>176178</v>
      </c>
      <c r="R41" s="3">
        <v>207761</v>
      </c>
      <c r="S41" s="3">
        <v>227031</v>
      </c>
      <c r="T41" s="3">
        <v>241618</v>
      </c>
      <c r="U41" s="3">
        <v>304613</v>
      </c>
      <c r="V41" s="3">
        <v>374211</v>
      </c>
      <c r="W41" s="3">
        <v>253889</v>
      </c>
      <c r="X41" s="3">
        <v>194545</v>
      </c>
      <c r="Y41" s="3">
        <v>217221</v>
      </c>
      <c r="Z41" s="3">
        <v>178319</v>
      </c>
      <c r="AA41" s="51">
        <v>184085</v>
      </c>
      <c r="AB41" s="51">
        <v>183791</v>
      </c>
      <c r="AC41" s="51">
        <v>191795</v>
      </c>
      <c r="AD41" s="51">
        <v>243033</v>
      </c>
      <c r="AE41" s="51">
        <v>328038</v>
      </c>
      <c r="AF41" s="51">
        <v>377644</v>
      </c>
      <c r="AG41" s="51">
        <v>396357</v>
      </c>
      <c r="AH41" s="51">
        <v>458997</v>
      </c>
      <c r="AI41" s="51">
        <v>444524</v>
      </c>
      <c r="AJ41" s="51">
        <v>424640</v>
      </c>
      <c r="AK41" s="51">
        <v>388666</v>
      </c>
    </row>
    <row r="42" spans="2:37" outlineLevel="1" x14ac:dyDescent="0.3">
      <c r="B42" t="s">
        <v>257</v>
      </c>
      <c r="C42" s="3">
        <v>23487</v>
      </c>
      <c r="D42" s="3">
        <v>37301</v>
      </c>
      <c r="E42" s="3">
        <v>28756</v>
      </c>
      <c r="F42" s="3">
        <v>41190</v>
      </c>
      <c r="G42" s="3">
        <v>37304</v>
      </c>
      <c r="H42" s="3">
        <v>61851</v>
      </c>
      <c r="I42" s="3">
        <v>55818</v>
      </c>
      <c r="J42" s="3">
        <v>59545</v>
      </c>
      <c r="K42" s="3">
        <v>65921</v>
      </c>
      <c r="L42" s="3">
        <v>63597</v>
      </c>
      <c r="M42" s="3">
        <v>45604</v>
      </c>
      <c r="N42" s="3">
        <v>61873</v>
      </c>
      <c r="O42" s="3">
        <v>42737</v>
      </c>
      <c r="P42" s="3">
        <v>66073</v>
      </c>
      <c r="Q42" s="3">
        <v>64601</v>
      </c>
      <c r="R42" s="3">
        <v>60855</v>
      </c>
      <c r="S42" s="3">
        <v>56861</v>
      </c>
      <c r="T42" s="3">
        <v>53289</v>
      </c>
      <c r="U42" s="3">
        <v>54591</v>
      </c>
      <c r="V42" s="3">
        <v>49963</v>
      </c>
      <c r="W42" s="3">
        <v>44975</v>
      </c>
      <c r="X42" s="3">
        <v>45674</v>
      </c>
      <c r="Y42" s="3">
        <v>47861</v>
      </c>
      <c r="Z42" s="3">
        <v>44018</v>
      </c>
      <c r="AA42" s="3">
        <v>46379</v>
      </c>
      <c r="AB42" s="3">
        <v>47888</v>
      </c>
      <c r="AC42" s="3">
        <v>46679</v>
      </c>
      <c r="AD42" s="3">
        <v>40901</v>
      </c>
      <c r="AE42" s="51">
        <v>44746</v>
      </c>
      <c r="AF42" s="3">
        <v>58592</v>
      </c>
      <c r="AG42" s="3">
        <v>58983</v>
      </c>
      <c r="AH42" s="3">
        <v>48875</v>
      </c>
      <c r="AI42" s="3">
        <v>49477</v>
      </c>
      <c r="AJ42" s="3">
        <v>87172</v>
      </c>
      <c r="AK42" s="3">
        <v>95703</v>
      </c>
    </row>
    <row r="43" spans="2:37" outlineLevel="1" x14ac:dyDescent="0.3">
      <c r="B43" t="s">
        <v>258</v>
      </c>
      <c r="C43" s="3">
        <v>0</v>
      </c>
      <c r="D43" s="3">
        <v>0</v>
      </c>
      <c r="E43" s="3">
        <v>0</v>
      </c>
      <c r="F43" s="3">
        <v>0</v>
      </c>
      <c r="G43" s="3">
        <v>0</v>
      </c>
      <c r="H43" s="3">
        <v>0</v>
      </c>
      <c r="I43" s="3">
        <v>0</v>
      </c>
      <c r="J43" s="3">
        <v>7357</v>
      </c>
      <c r="K43" s="3">
        <v>7845</v>
      </c>
      <c r="L43" s="3">
        <v>8468</v>
      </c>
      <c r="M43" s="3">
        <v>7506</v>
      </c>
      <c r="N43" s="3">
        <v>7140</v>
      </c>
      <c r="O43" s="3">
        <v>7041</v>
      </c>
      <c r="P43" s="3">
        <v>7078</v>
      </c>
      <c r="Q43" s="3">
        <v>7380</v>
      </c>
      <c r="R43" s="3">
        <v>2177</v>
      </c>
      <c r="S43" s="3">
        <v>6931</v>
      </c>
      <c r="T43" s="3">
        <v>7495</v>
      </c>
      <c r="U43" s="3">
        <v>8646</v>
      </c>
      <c r="V43" s="3">
        <v>9098</v>
      </c>
      <c r="W43" s="3">
        <v>8616</v>
      </c>
      <c r="X43" s="3">
        <v>10376</v>
      </c>
      <c r="Y43" s="3">
        <v>10385</v>
      </c>
      <c r="Z43" s="3">
        <v>12455</v>
      </c>
      <c r="AA43" s="3">
        <v>13067</v>
      </c>
      <c r="AB43" s="3">
        <v>15525</v>
      </c>
      <c r="AC43" s="3">
        <v>15841</v>
      </c>
      <c r="AD43" s="3">
        <v>17541</v>
      </c>
      <c r="AE43" s="3">
        <v>2641</v>
      </c>
      <c r="AF43" s="3">
        <v>4445</v>
      </c>
      <c r="AG43" s="3">
        <v>4896</v>
      </c>
      <c r="AH43" s="3">
        <v>5250</v>
      </c>
      <c r="AI43" s="3">
        <v>5477</v>
      </c>
      <c r="AJ43" s="3">
        <v>6382</v>
      </c>
      <c r="AK43" s="3">
        <v>7450</v>
      </c>
    </row>
    <row r="44" spans="2:37" x14ac:dyDescent="0.3">
      <c r="B44" s="77" t="s">
        <v>259</v>
      </c>
      <c r="C44" s="78">
        <f t="shared" ref="C44:P44" si="12">SUM(C45:C56)</f>
        <v>957966</v>
      </c>
      <c r="D44" s="78">
        <f t="shared" si="12"/>
        <v>1098310</v>
      </c>
      <c r="E44" s="78">
        <f t="shared" si="12"/>
        <v>957174</v>
      </c>
      <c r="F44" s="78">
        <f t="shared" si="12"/>
        <v>866776</v>
      </c>
      <c r="G44" s="78">
        <f t="shared" si="12"/>
        <v>365272</v>
      </c>
      <c r="H44" s="78">
        <f t="shared" si="12"/>
        <v>367046</v>
      </c>
      <c r="I44" s="78">
        <f t="shared" si="12"/>
        <v>299077</v>
      </c>
      <c r="J44" s="78">
        <f t="shared" si="12"/>
        <v>271111</v>
      </c>
      <c r="K44" s="78">
        <f t="shared" si="12"/>
        <v>265105</v>
      </c>
      <c r="L44" s="78">
        <f t="shared" si="12"/>
        <v>419213</v>
      </c>
      <c r="M44" s="78">
        <f t="shared" si="12"/>
        <v>498255</v>
      </c>
      <c r="N44" s="78">
        <f t="shared" si="12"/>
        <v>924965</v>
      </c>
      <c r="O44" s="78">
        <f t="shared" si="12"/>
        <v>684441</v>
      </c>
      <c r="P44" s="78">
        <f t="shared" si="12"/>
        <v>649752</v>
      </c>
      <c r="Q44" s="78">
        <f t="shared" ref="Q44:AC44" si="13">SUM(Q45:Q56)</f>
        <v>700256</v>
      </c>
      <c r="R44" s="78">
        <f t="shared" si="13"/>
        <v>661266</v>
      </c>
      <c r="S44" s="78">
        <f t="shared" si="13"/>
        <v>711633</v>
      </c>
      <c r="T44" s="78">
        <f t="shared" si="13"/>
        <v>832442</v>
      </c>
      <c r="U44" s="78">
        <f t="shared" si="13"/>
        <v>831658</v>
      </c>
      <c r="V44" s="78">
        <f t="shared" si="13"/>
        <v>958436</v>
      </c>
      <c r="W44" s="78">
        <f t="shared" si="13"/>
        <v>1041879</v>
      </c>
      <c r="X44" s="78">
        <f t="shared" si="13"/>
        <v>1132768</v>
      </c>
      <c r="Y44" s="78">
        <f t="shared" si="13"/>
        <v>1227710</v>
      </c>
      <c r="Z44" s="78">
        <f t="shared" si="13"/>
        <v>1258392</v>
      </c>
      <c r="AA44" s="78">
        <f t="shared" si="13"/>
        <v>1325386</v>
      </c>
      <c r="AB44" s="78">
        <f t="shared" si="13"/>
        <v>1407360</v>
      </c>
      <c r="AC44" s="78">
        <f t="shared" si="13"/>
        <v>1509996</v>
      </c>
      <c r="AD44" s="78">
        <v>1516291</v>
      </c>
      <c r="AE44" s="78">
        <f>SUM(AE45:AE56)</f>
        <v>1460832</v>
      </c>
      <c r="AF44" s="78">
        <f>SUM(AF45:AF56)</f>
        <v>1454134</v>
      </c>
      <c r="AG44" s="78">
        <v>1750666</v>
      </c>
      <c r="AH44" s="78">
        <f>SUM(AH45:AH56)</f>
        <v>1824880</v>
      </c>
      <c r="AI44" s="78">
        <v>1824108</v>
      </c>
      <c r="AJ44" s="78">
        <f>SUM(AJ45:AJ56)</f>
        <v>1970580</v>
      </c>
      <c r="AK44" s="78">
        <f t="shared" ref="AK44" si="14">SUM(AK45:AK56)</f>
        <v>2742202</v>
      </c>
    </row>
    <row r="45" spans="2:37" outlineLevel="1" x14ac:dyDescent="0.3">
      <c r="B45" t="s">
        <v>249</v>
      </c>
      <c r="C45" s="3">
        <v>74908</v>
      </c>
      <c r="D45" s="3">
        <v>77826</v>
      </c>
      <c r="E45" s="3">
        <v>63859</v>
      </c>
      <c r="F45" s="3">
        <v>25036</v>
      </c>
      <c r="G45" s="3">
        <v>18228</v>
      </c>
      <c r="H45" s="3">
        <v>15013</v>
      </c>
      <c r="I45" s="3">
        <v>11950</v>
      </c>
      <c r="J45" s="3">
        <v>8865</v>
      </c>
      <c r="K45" s="3">
        <v>34582</v>
      </c>
      <c r="L45" s="3">
        <v>29516</v>
      </c>
      <c r="M45" s="3">
        <v>24023</v>
      </c>
      <c r="N45" s="3">
        <v>21053</v>
      </c>
      <c r="O45" s="3">
        <v>117073</v>
      </c>
      <c r="P45" s="3">
        <v>89901</v>
      </c>
      <c r="Q45" s="3">
        <v>76764</v>
      </c>
      <c r="R45" s="3">
        <v>62484</v>
      </c>
      <c r="S45" s="3">
        <v>71691</v>
      </c>
      <c r="T45" s="3">
        <v>75564</v>
      </c>
      <c r="U45" s="3">
        <v>41004</v>
      </c>
      <c r="V45" s="3">
        <v>39670</v>
      </c>
      <c r="W45" s="3">
        <v>45036</v>
      </c>
      <c r="X45" s="3">
        <v>46064</v>
      </c>
      <c r="Y45" s="3">
        <v>91947</v>
      </c>
      <c r="Z45" s="3">
        <v>107684</v>
      </c>
      <c r="AA45" s="3">
        <v>137153</v>
      </c>
      <c r="AB45" s="3">
        <v>166175</v>
      </c>
      <c r="AC45" s="3">
        <v>209472</v>
      </c>
      <c r="AD45" s="3">
        <v>245895</v>
      </c>
      <c r="AE45" s="3">
        <v>248653</v>
      </c>
      <c r="AF45" s="3">
        <v>250005</v>
      </c>
      <c r="AG45" s="3">
        <v>476019</v>
      </c>
      <c r="AH45" s="3">
        <v>511241</v>
      </c>
      <c r="AI45" s="3">
        <v>515906</v>
      </c>
      <c r="AJ45" s="3">
        <v>462802</v>
      </c>
      <c r="AK45" s="3">
        <v>774082</v>
      </c>
    </row>
    <row r="46" spans="2:37" outlineLevel="1" x14ac:dyDescent="0.3">
      <c r="B46" t="s">
        <v>250</v>
      </c>
      <c r="C46" s="3">
        <v>0</v>
      </c>
      <c r="D46" s="3">
        <v>257226</v>
      </c>
      <c r="E46" s="3">
        <v>213882</v>
      </c>
      <c r="F46" s="3">
        <v>0</v>
      </c>
      <c r="G46" s="3">
        <v>0</v>
      </c>
      <c r="H46" s="3">
        <v>0</v>
      </c>
      <c r="I46" s="3">
        <v>0</v>
      </c>
      <c r="J46" s="3">
        <v>0</v>
      </c>
      <c r="K46" s="3">
        <v>0</v>
      </c>
      <c r="L46" s="3">
        <v>0</v>
      </c>
      <c r="M46" s="3">
        <v>0</v>
      </c>
      <c r="N46" s="3">
        <v>91233</v>
      </c>
      <c r="O46" s="3">
        <v>0</v>
      </c>
      <c r="P46" s="3">
        <v>0</v>
      </c>
      <c r="Q46" s="3">
        <v>0</v>
      </c>
      <c r="R46" s="3">
        <v>0</v>
      </c>
      <c r="S46" s="3"/>
      <c r="T46" s="3">
        <v>0</v>
      </c>
      <c r="U46" s="3">
        <v>0</v>
      </c>
      <c r="V46" s="3">
        <v>0</v>
      </c>
      <c r="W46" s="3">
        <v>0</v>
      </c>
      <c r="X46" s="3">
        <v>0</v>
      </c>
      <c r="Y46" s="3">
        <v>0</v>
      </c>
      <c r="Z46" s="3"/>
      <c r="AA46" s="3"/>
      <c r="AB46" s="3"/>
      <c r="AC46" s="3">
        <v>0</v>
      </c>
      <c r="AD46" s="3"/>
      <c r="AE46" s="3"/>
      <c r="AF46" s="3">
        <v>0</v>
      </c>
      <c r="AG46" s="3">
        <v>0</v>
      </c>
      <c r="AH46" s="3">
        <v>0</v>
      </c>
      <c r="AI46" s="3">
        <v>0</v>
      </c>
      <c r="AJ46" s="3"/>
      <c r="AK46" s="3">
        <v>0</v>
      </c>
    </row>
    <row r="47" spans="2:37" outlineLevel="1" x14ac:dyDescent="0.3">
      <c r="B47" t="s">
        <v>251</v>
      </c>
      <c r="C47" s="3">
        <v>503129</v>
      </c>
      <c r="D47" s="3">
        <v>413878</v>
      </c>
      <c r="E47" s="3">
        <v>346200</v>
      </c>
      <c r="F47" s="3">
        <v>484048</v>
      </c>
      <c r="G47" s="3">
        <v>142679</v>
      </c>
      <c r="H47" s="3">
        <v>130129</v>
      </c>
      <c r="I47" s="3">
        <v>79932</v>
      </c>
      <c r="J47" s="3">
        <v>73074</v>
      </c>
      <c r="K47" s="3">
        <v>36320</v>
      </c>
      <c r="L47" s="3">
        <v>58689</v>
      </c>
      <c r="M47" s="3">
        <v>115502</v>
      </c>
      <c r="N47" s="3">
        <v>179522</v>
      </c>
      <c r="O47" s="3">
        <v>0</v>
      </c>
      <c r="P47" s="3">
        <v>0</v>
      </c>
      <c r="Q47" s="3">
        <v>0</v>
      </c>
      <c r="R47" s="3">
        <v>0</v>
      </c>
      <c r="S47" s="3"/>
      <c r="T47" s="3">
        <v>0</v>
      </c>
      <c r="U47" s="3">
        <v>0</v>
      </c>
      <c r="V47" s="3">
        <v>0</v>
      </c>
      <c r="W47" s="3">
        <v>0</v>
      </c>
      <c r="X47" s="3">
        <v>0</v>
      </c>
      <c r="Y47" s="3">
        <v>0</v>
      </c>
      <c r="Z47" s="3"/>
      <c r="AA47" s="3"/>
      <c r="AB47" s="3"/>
      <c r="AC47" s="3">
        <v>0</v>
      </c>
      <c r="AD47" s="3"/>
      <c r="AE47" s="3"/>
      <c r="AF47" s="3">
        <v>0</v>
      </c>
      <c r="AG47" s="3">
        <v>0</v>
      </c>
      <c r="AH47" s="3">
        <v>0</v>
      </c>
      <c r="AI47" s="3">
        <v>0</v>
      </c>
      <c r="AJ47" s="3"/>
      <c r="AK47" s="3">
        <v>0</v>
      </c>
    </row>
    <row r="48" spans="2:37" outlineLevel="1" x14ac:dyDescent="0.3">
      <c r="B48" t="s">
        <v>240</v>
      </c>
      <c r="C48" s="3">
        <v>48181</v>
      </c>
      <c r="D48" s="3">
        <v>57174</v>
      </c>
      <c r="E48" s="3">
        <v>55752</v>
      </c>
      <c r="F48" s="3">
        <v>86451</v>
      </c>
      <c r="G48" s="3">
        <v>0</v>
      </c>
      <c r="H48" s="3">
        <v>0</v>
      </c>
      <c r="I48" s="3">
        <v>0</v>
      </c>
      <c r="J48" s="3">
        <v>0</v>
      </c>
      <c r="K48" s="3">
        <v>0</v>
      </c>
      <c r="L48" s="3">
        <v>0</v>
      </c>
      <c r="M48" s="3">
        <v>0</v>
      </c>
      <c r="N48" s="3">
        <v>0</v>
      </c>
      <c r="O48" s="3">
        <v>0</v>
      </c>
      <c r="P48" s="3">
        <v>0</v>
      </c>
      <c r="Q48" s="3">
        <v>0</v>
      </c>
      <c r="R48" s="3">
        <v>0</v>
      </c>
      <c r="S48" s="3"/>
      <c r="T48" s="3">
        <v>0</v>
      </c>
      <c r="U48" s="3">
        <v>0</v>
      </c>
      <c r="V48" s="3">
        <v>0</v>
      </c>
      <c r="W48" s="3">
        <v>0</v>
      </c>
      <c r="X48" s="3">
        <v>0</v>
      </c>
      <c r="Y48" s="3">
        <v>0</v>
      </c>
      <c r="Z48" s="3"/>
      <c r="AA48" s="3"/>
      <c r="AB48" s="3"/>
      <c r="AC48" s="3">
        <v>0</v>
      </c>
      <c r="AD48" s="3"/>
      <c r="AE48" s="3"/>
      <c r="AF48" s="3">
        <v>0</v>
      </c>
      <c r="AG48" s="3">
        <v>0</v>
      </c>
      <c r="AH48" s="3">
        <v>0</v>
      </c>
      <c r="AI48" s="3">
        <v>0</v>
      </c>
      <c r="AJ48" s="3"/>
      <c r="AK48" s="3">
        <v>0</v>
      </c>
    </row>
    <row r="49" spans="2:37" outlineLevel="1" x14ac:dyDescent="0.3">
      <c r="B49" t="s">
        <v>239</v>
      </c>
      <c r="C49" s="3">
        <v>42776</v>
      </c>
      <c r="D49" s="3">
        <v>44913</v>
      </c>
      <c r="E49" s="3">
        <v>44852</v>
      </c>
      <c r="F49" s="3">
        <v>41299</v>
      </c>
      <c r="G49" s="3">
        <v>39456</v>
      </c>
      <c r="H49" s="3">
        <v>43731</v>
      </c>
      <c r="I49" s="3">
        <v>37907</v>
      </c>
      <c r="J49" s="3">
        <v>32614</v>
      </c>
      <c r="K49" s="3">
        <v>32950</v>
      </c>
      <c r="L49" s="3">
        <v>39107</v>
      </c>
      <c r="M49" s="3">
        <v>36959</v>
      </c>
      <c r="N49" s="3">
        <v>33380</v>
      </c>
      <c r="O49" s="3">
        <v>31395</v>
      </c>
      <c r="P49" s="3">
        <v>28984</v>
      </c>
      <c r="Q49" s="3">
        <v>31715</v>
      </c>
      <c r="R49" s="3">
        <v>19890</v>
      </c>
      <c r="S49" s="3">
        <v>20268</v>
      </c>
      <c r="T49" s="3">
        <v>17775</v>
      </c>
      <c r="U49" s="3">
        <v>19580</v>
      </c>
      <c r="V49" s="3">
        <v>20430</v>
      </c>
      <c r="W49" s="3">
        <v>20621</v>
      </c>
      <c r="X49" s="3">
        <v>21380</v>
      </c>
      <c r="Y49" s="3">
        <v>24461</v>
      </c>
      <c r="Z49" s="3">
        <v>22252</v>
      </c>
      <c r="AA49" s="3">
        <v>21944</v>
      </c>
      <c r="AB49" s="3">
        <v>26428</v>
      </c>
      <c r="AC49" s="3">
        <v>29675</v>
      </c>
      <c r="AD49" s="3">
        <v>30920</v>
      </c>
      <c r="AE49" s="3">
        <v>31249</v>
      </c>
      <c r="AF49" s="3">
        <v>32078</v>
      </c>
      <c r="AG49" s="3">
        <v>36898</v>
      </c>
      <c r="AH49" s="3">
        <v>38484</v>
      </c>
      <c r="AI49" s="3">
        <v>36073</v>
      </c>
      <c r="AJ49" s="3">
        <v>42381</v>
      </c>
      <c r="AK49" s="3">
        <v>46687</v>
      </c>
    </row>
    <row r="50" spans="2:37" outlineLevel="1" x14ac:dyDescent="0.3">
      <c r="B50" t="s">
        <v>260</v>
      </c>
      <c r="C50" s="3">
        <v>2991</v>
      </c>
      <c r="D50" s="3">
        <v>2710</v>
      </c>
      <c r="E50" s="3">
        <v>4202</v>
      </c>
      <c r="F50" s="3">
        <v>3639</v>
      </c>
      <c r="G50" s="3">
        <v>3775</v>
      </c>
      <c r="H50" s="3">
        <v>5023</v>
      </c>
      <c r="I50" s="3">
        <v>7014</v>
      </c>
      <c r="J50" s="3">
        <v>8771</v>
      </c>
      <c r="K50" s="3">
        <v>8745</v>
      </c>
      <c r="L50" s="3">
        <v>11606</v>
      </c>
      <c r="M50" s="3">
        <v>13553</v>
      </c>
      <c r="N50" s="3">
        <v>0</v>
      </c>
      <c r="O50" s="3">
        <v>0</v>
      </c>
      <c r="P50" s="3">
        <v>0</v>
      </c>
      <c r="Q50" s="3">
        <v>0</v>
      </c>
      <c r="R50" s="3">
        <v>0</v>
      </c>
      <c r="S50" s="3"/>
      <c r="T50" s="3">
        <v>0</v>
      </c>
      <c r="U50" s="3">
        <v>0</v>
      </c>
      <c r="V50" s="3">
        <v>0</v>
      </c>
      <c r="W50" s="3">
        <v>0</v>
      </c>
      <c r="X50" s="3">
        <v>0</v>
      </c>
      <c r="Y50" s="3">
        <v>0</v>
      </c>
      <c r="Z50" s="3"/>
      <c r="AA50" s="3"/>
      <c r="AB50" s="3"/>
      <c r="AC50" s="3">
        <v>0</v>
      </c>
      <c r="AD50" s="3"/>
      <c r="AE50" s="3"/>
      <c r="AF50" s="3">
        <v>0</v>
      </c>
      <c r="AG50" s="3">
        <v>0</v>
      </c>
      <c r="AH50" s="3">
        <v>0</v>
      </c>
      <c r="AI50" s="3">
        <v>0</v>
      </c>
      <c r="AJ50" s="3"/>
      <c r="AK50" s="3">
        <v>0</v>
      </c>
    </row>
    <row r="51" spans="2:37" outlineLevel="1" x14ac:dyDescent="0.3">
      <c r="B51" t="s">
        <v>261</v>
      </c>
      <c r="C51" s="3">
        <v>0</v>
      </c>
      <c r="D51" s="3">
        <v>0</v>
      </c>
      <c r="E51" s="3">
        <v>0</v>
      </c>
      <c r="F51" s="3">
        <v>0</v>
      </c>
      <c r="G51" s="3">
        <v>0</v>
      </c>
      <c r="H51" s="3">
        <v>0</v>
      </c>
      <c r="I51" s="3">
        <v>0</v>
      </c>
      <c r="J51" s="3">
        <v>0</v>
      </c>
      <c r="K51" s="3">
        <v>0</v>
      </c>
      <c r="L51" s="3">
        <v>0</v>
      </c>
      <c r="M51" s="3">
        <v>0</v>
      </c>
      <c r="N51" s="3">
        <v>0</v>
      </c>
      <c r="O51" s="3">
        <v>0</v>
      </c>
      <c r="P51" s="3">
        <v>0</v>
      </c>
      <c r="Q51" s="3">
        <v>0</v>
      </c>
      <c r="R51" s="3">
        <v>0</v>
      </c>
      <c r="S51" s="3"/>
      <c r="T51" s="3">
        <v>0</v>
      </c>
      <c r="U51" s="3">
        <v>0</v>
      </c>
      <c r="V51" s="3">
        <v>0</v>
      </c>
      <c r="W51" s="3">
        <v>0</v>
      </c>
      <c r="X51" s="3">
        <v>0</v>
      </c>
      <c r="Y51" s="3">
        <v>0</v>
      </c>
      <c r="Z51" s="3"/>
      <c r="AA51" s="3"/>
      <c r="AB51" s="3"/>
      <c r="AC51" s="3">
        <v>0</v>
      </c>
      <c r="AD51" s="3"/>
      <c r="AE51" s="3"/>
      <c r="AF51" s="3">
        <v>0</v>
      </c>
      <c r="AG51" s="3">
        <v>0</v>
      </c>
      <c r="AH51" s="3">
        <v>0</v>
      </c>
      <c r="AI51" s="3">
        <v>0</v>
      </c>
      <c r="AJ51" s="3"/>
      <c r="AK51" s="3">
        <v>0</v>
      </c>
    </row>
    <row r="52" spans="2:37" outlineLevel="1" x14ac:dyDescent="0.3">
      <c r="B52" t="s">
        <v>256</v>
      </c>
      <c r="C52" s="3">
        <v>49948</v>
      </c>
      <c r="D52" s="3">
        <v>42213</v>
      </c>
      <c r="E52" s="3">
        <v>35404</v>
      </c>
      <c r="F52" s="3">
        <v>52983</v>
      </c>
      <c r="G52" s="3">
        <v>142203</v>
      </c>
      <c r="H52" s="3">
        <v>147186</v>
      </c>
      <c r="I52" s="3">
        <v>138957</v>
      </c>
      <c r="J52" s="3">
        <v>118705</v>
      </c>
      <c r="K52" s="3">
        <v>115851</v>
      </c>
      <c r="L52" s="3">
        <v>243506</v>
      </c>
      <c r="M52" s="3">
        <v>273459</v>
      </c>
      <c r="N52" s="3">
        <v>555775</v>
      </c>
      <c r="O52" s="3">
        <v>492684</v>
      </c>
      <c r="P52" s="3">
        <v>486074</v>
      </c>
      <c r="Q52" s="3">
        <v>540899</v>
      </c>
      <c r="R52" s="3">
        <v>524743</v>
      </c>
      <c r="S52" s="3">
        <v>574265</v>
      </c>
      <c r="T52" s="3">
        <v>681094</v>
      </c>
      <c r="U52" s="3">
        <v>714313</v>
      </c>
      <c r="V52" s="3">
        <v>818840</v>
      </c>
      <c r="W52" s="3">
        <v>897573</v>
      </c>
      <c r="X52" s="3">
        <v>979259</v>
      </c>
      <c r="Y52" s="3">
        <v>1029668</v>
      </c>
      <c r="Z52" s="3">
        <v>1051291</v>
      </c>
      <c r="AA52" s="3">
        <v>1095277</v>
      </c>
      <c r="AB52" s="3">
        <v>1127324</v>
      </c>
      <c r="AC52" s="3">
        <v>1173945</v>
      </c>
      <c r="AD52" s="3">
        <v>1113903</v>
      </c>
      <c r="AE52" s="3">
        <v>1053301</v>
      </c>
      <c r="AF52" s="3">
        <v>1029420</v>
      </c>
      <c r="AG52" s="3">
        <v>1086394</v>
      </c>
      <c r="AH52" s="3">
        <v>1152309</v>
      </c>
      <c r="AI52" s="3">
        <v>1162958</v>
      </c>
      <c r="AJ52" s="3">
        <v>1153861</v>
      </c>
      <c r="AK52" s="3">
        <v>1583191</v>
      </c>
    </row>
    <row r="53" spans="2:37" outlineLevel="1" x14ac:dyDescent="0.3">
      <c r="B53" t="s">
        <v>262</v>
      </c>
      <c r="C53" s="3">
        <v>154744</v>
      </c>
      <c r="D53" s="3">
        <v>146924</v>
      </c>
      <c r="E53" s="3">
        <v>138860</v>
      </c>
      <c r="F53" s="3">
        <v>133323</v>
      </c>
      <c r="G53" s="3">
        <v>0</v>
      </c>
      <c r="H53" s="3">
        <v>0</v>
      </c>
      <c r="I53" s="3">
        <v>0</v>
      </c>
      <c r="J53" s="3">
        <v>0</v>
      </c>
      <c r="K53" s="3">
        <v>0</v>
      </c>
      <c r="L53" s="3">
        <v>0</v>
      </c>
      <c r="M53" s="3">
        <v>0</v>
      </c>
      <c r="N53" s="3">
        <v>0</v>
      </c>
      <c r="O53" s="3">
        <v>0</v>
      </c>
      <c r="P53" s="3">
        <v>0</v>
      </c>
      <c r="Q53" s="3">
        <v>0</v>
      </c>
      <c r="R53" s="3">
        <v>0</v>
      </c>
      <c r="S53" s="3"/>
      <c r="T53" s="3">
        <v>0</v>
      </c>
      <c r="U53" s="3">
        <v>0</v>
      </c>
      <c r="V53" s="3">
        <v>0</v>
      </c>
      <c r="W53" s="3">
        <v>0</v>
      </c>
      <c r="X53" s="3">
        <v>0</v>
      </c>
      <c r="Y53" s="3">
        <v>0</v>
      </c>
      <c r="Z53" s="3"/>
      <c r="AA53" s="3"/>
      <c r="AB53" s="3"/>
      <c r="AC53" s="3">
        <v>0</v>
      </c>
      <c r="AD53" s="3"/>
      <c r="AE53" s="3"/>
      <c r="AF53" s="3">
        <v>0</v>
      </c>
      <c r="AG53" s="3">
        <v>0</v>
      </c>
      <c r="AH53" s="3">
        <v>0</v>
      </c>
      <c r="AI53" s="3">
        <v>0</v>
      </c>
      <c r="AJ53" s="3"/>
      <c r="AK53" s="3">
        <v>0</v>
      </c>
    </row>
    <row r="54" spans="2:37" outlineLevel="1" x14ac:dyDescent="0.3">
      <c r="B54" t="s">
        <v>252</v>
      </c>
      <c r="C54" s="3">
        <v>17757</v>
      </c>
      <c r="D54" s="3">
        <v>14394</v>
      </c>
      <c r="E54" s="3">
        <v>7521</v>
      </c>
      <c r="F54" s="3">
        <v>10255</v>
      </c>
      <c r="G54" s="3">
        <v>14567</v>
      </c>
      <c r="H54" s="3">
        <v>19413</v>
      </c>
      <c r="I54" s="3">
        <v>19388</v>
      </c>
      <c r="J54" s="3">
        <v>23016</v>
      </c>
      <c r="K54" s="3">
        <v>30613</v>
      </c>
      <c r="L54" s="3">
        <v>31062</v>
      </c>
      <c r="M54" s="3">
        <v>31919</v>
      </c>
      <c r="N54" s="3">
        <v>36734</v>
      </c>
      <c r="O54" s="3">
        <v>33342</v>
      </c>
      <c r="P54" s="3">
        <v>34830</v>
      </c>
      <c r="Q54" s="3">
        <v>30720</v>
      </c>
      <c r="R54" s="3">
        <v>27340</v>
      </c>
      <c r="S54" s="3">
        <v>24520</v>
      </c>
      <c r="T54" s="3">
        <v>22772</v>
      </c>
      <c r="U54" s="3">
        <v>19702</v>
      </c>
      <c r="V54" s="3">
        <v>16947</v>
      </c>
      <c r="W54" s="3">
        <v>14461</v>
      </c>
      <c r="X54" s="3">
        <v>12008</v>
      </c>
      <c r="Y54" s="3">
        <v>9197</v>
      </c>
      <c r="Z54" s="3">
        <v>7065</v>
      </c>
      <c r="AA54" s="3">
        <v>5351</v>
      </c>
      <c r="AB54" s="3">
        <v>3622</v>
      </c>
      <c r="AC54" s="3">
        <v>2615</v>
      </c>
      <c r="AD54" s="3">
        <v>1839</v>
      </c>
      <c r="AE54" s="3">
        <v>1692</v>
      </c>
      <c r="AF54" s="3">
        <v>1351</v>
      </c>
      <c r="AG54" s="3">
        <v>1161</v>
      </c>
      <c r="AH54" s="3">
        <v>1134</v>
      </c>
      <c r="AI54" s="3">
        <v>1021</v>
      </c>
      <c r="AJ54" s="3">
        <v>1015</v>
      </c>
      <c r="AK54" s="3">
        <v>939</v>
      </c>
    </row>
    <row r="55" spans="2:37" outlineLevel="1" x14ac:dyDescent="0.3">
      <c r="B55" t="s">
        <v>263</v>
      </c>
      <c r="C55" s="3">
        <v>52010</v>
      </c>
      <c r="D55" s="3">
        <v>34899</v>
      </c>
      <c r="E55" s="3">
        <v>43327</v>
      </c>
      <c r="F55" s="3">
        <v>24263</v>
      </c>
      <c r="G55" s="3">
        <v>0</v>
      </c>
      <c r="H55" s="3">
        <v>0</v>
      </c>
      <c r="I55" s="3">
        <v>0</v>
      </c>
      <c r="J55" s="3">
        <v>0</v>
      </c>
      <c r="K55" s="3">
        <v>0</v>
      </c>
      <c r="L55" s="3">
        <v>0</v>
      </c>
      <c r="M55" s="3">
        <v>0</v>
      </c>
      <c r="N55" s="3">
        <v>0</v>
      </c>
      <c r="O55" s="3">
        <v>0</v>
      </c>
      <c r="P55" s="3">
        <v>0</v>
      </c>
      <c r="Q55" s="3">
        <v>0</v>
      </c>
      <c r="R55" s="3">
        <v>0</v>
      </c>
      <c r="S55" s="3"/>
      <c r="T55" s="3">
        <v>0</v>
      </c>
      <c r="U55" s="3">
        <v>0</v>
      </c>
      <c r="V55" s="3">
        <v>0</v>
      </c>
      <c r="W55" s="3">
        <v>0</v>
      </c>
      <c r="X55" s="3">
        <v>0</v>
      </c>
      <c r="Y55" s="3">
        <v>0</v>
      </c>
      <c r="Z55" s="3"/>
      <c r="AA55" s="3"/>
      <c r="AB55" s="3"/>
      <c r="AC55" s="3">
        <v>0</v>
      </c>
      <c r="AD55" s="3"/>
      <c r="AE55" s="3"/>
      <c r="AF55" s="3">
        <v>0</v>
      </c>
      <c r="AG55" s="3">
        <v>0</v>
      </c>
      <c r="AH55" s="3">
        <v>0</v>
      </c>
      <c r="AI55" s="3">
        <v>0</v>
      </c>
      <c r="AJ55" s="3"/>
      <c r="AK55" s="3">
        <v>0</v>
      </c>
    </row>
    <row r="56" spans="2:37" outlineLevel="1" x14ac:dyDescent="0.3">
      <c r="B56" s="74" t="s">
        <v>257</v>
      </c>
      <c r="C56" s="3">
        <v>11522</v>
      </c>
      <c r="D56" s="3">
        <v>6153</v>
      </c>
      <c r="E56" s="3">
        <v>3315</v>
      </c>
      <c r="F56" s="3">
        <v>5479</v>
      </c>
      <c r="G56" s="3">
        <v>4364</v>
      </c>
      <c r="H56" s="3">
        <v>6551</v>
      </c>
      <c r="I56" s="3">
        <v>3929</v>
      </c>
      <c r="J56" s="3">
        <v>6066</v>
      </c>
      <c r="K56" s="3">
        <v>6044</v>
      </c>
      <c r="L56" s="3">
        <v>5727</v>
      </c>
      <c r="M56" s="3">
        <v>2840</v>
      </c>
      <c r="N56" s="3">
        <v>7268</v>
      </c>
      <c r="O56" s="3">
        <v>9947</v>
      </c>
      <c r="P56" s="3">
        <v>9963</v>
      </c>
      <c r="Q56" s="3">
        <v>20158</v>
      </c>
      <c r="R56" s="3">
        <v>26809</v>
      </c>
      <c r="S56" s="3">
        <v>20889</v>
      </c>
      <c r="T56" s="3">
        <v>35237</v>
      </c>
      <c r="U56" s="3">
        <v>37059</v>
      </c>
      <c r="V56" s="3">
        <v>62549</v>
      </c>
      <c r="W56" s="3">
        <v>64188</v>
      </c>
      <c r="X56" s="3">
        <v>74057</v>
      </c>
      <c r="Y56" s="3">
        <v>72437</v>
      </c>
      <c r="Z56" s="3">
        <v>70100</v>
      </c>
      <c r="AA56" s="3">
        <v>65661</v>
      </c>
      <c r="AB56" s="3">
        <v>83811</v>
      </c>
      <c r="AC56" s="3">
        <v>94289</v>
      </c>
      <c r="AD56" s="3">
        <v>123734</v>
      </c>
      <c r="AE56" s="3">
        <v>125937</v>
      </c>
      <c r="AF56" s="3">
        <v>141280</v>
      </c>
      <c r="AG56" s="3">
        <v>150194</v>
      </c>
      <c r="AH56" s="3">
        <v>121712</v>
      </c>
      <c r="AI56" s="3">
        <v>108150</v>
      </c>
      <c r="AJ56" s="3">
        <v>310521</v>
      </c>
      <c r="AK56" s="3">
        <v>337303</v>
      </c>
    </row>
    <row r="57" spans="2:37" x14ac:dyDescent="0.3">
      <c r="B57" s="13" t="s">
        <v>264</v>
      </c>
      <c r="C57" s="14">
        <f t="shared" ref="C57:P57" si="15">C58+C59</f>
        <v>442824</v>
      </c>
      <c r="D57" s="14">
        <f t="shared" si="15"/>
        <v>418599</v>
      </c>
      <c r="E57" s="14">
        <f t="shared" si="15"/>
        <v>396122</v>
      </c>
      <c r="F57" s="14">
        <f t="shared" si="15"/>
        <v>408848</v>
      </c>
      <c r="G57" s="14">
        <f t="shared" si="15"/>
        <v>387043</v>
      </c>
      <c r="H57" s="14">
        <f t="shared" si="15"/>
        <v>415531</v>
      </c>
      <c r="I57" s="14">
        <f t="shared" si="15"/>
        <v>296276</v>
      </c>
      <c r="J57" s="14">
        <f t="shared" si="15"/>
        <v>187037</v>
      </c>
      <c r="K57" s="14">
        <f t="shared" si="15"/>
        <v>198983</v>
      </c>
      <c r="L57" s="14">
        <f t="shared" si="15"/>
        <v>142735</v>
      </c>
      <c r="M57" s="14">
        <f t="shared" si="15"/>
        <v>121614</v>
      </c>
      <c r="N57" s="14">
        <f t="shared" si="15"/>
        <v>90263</v>
      </c>
      <c r="O57" s="14">
        <f t="shared" si="15"/>
        <v>1076468</v>
      </c>
      <c r="P57" s="14">
        <f t="shared" si="15"/>
        <v>981242</v>
      </c>
      <c r="Q57" s="14">
        <f t="shared" ref="Q57:AC57" si="16">Q58+Q59</f>
        <v>996176</v>
      </c>
      <c r="R57" s="14">
        <f t="shared" si="16"/>
        <v>999807</v>
      </c>
      <c r="S57" s="14">
        <f t="shared" si="16"/>
        <v>1017626</v>
      </c>
      <c r="T57" s="14">
        <f t="shared" si="16"/>
        <v>1042102</v>
      </c>
      <c r="U57" s="14">
        <f t="shared" si="16"/>
        <v>1060425</v>
      </c>
      <c r="V57" s="14">
        <f t="shared" si="16"/>
        <v>1071763</v>
      </c>
      <c r="W57" s="14">
        <f t="shared" si="16"/>
        <v>1095005</v>
      </c>
      <c r="X57" s="14">
        <f t="shared" si="16"/>
        <v>1127592</v>
      </c>
      <c r="Y57" s="14">
        <f t="shared" si="16"/>
        <v>1168054</v>
      </c>
      <c r="Z57" s="14">
        <f t="shared" si="16"/>
        <v>1178026</v>
      </c>
      <c r="AA57" s="14">
        <f t="shared" si="16"/>
        <v>1207708</v>
      </c>
      <c r="AB57" s="14">
        <f t="shared" si="16"/>
        <v>1252965</v>
      </c>
      <c r="AC57" s="14">
        <f t="shared" si="16"/>
        <v>1303068</v>
      </c>
      <c r="AD57" s="14">
        <v>1337582</v>
      </c>
      <c r="AE57" s="14">
        <f>AE58+AE59</f>
        <v>1380408</v>
      </c>
      <c r="AF57" s="14">
        <f>AF58+AF59</f>
        <v>1461797</v>
      </c>
      <c r="AG57" s="14">
        <v>1549683</v>
      </c>
      <c r="AH57" s="14">
        <f>AH58+AH59</f>
        <v>1536068</v>
      </c>
      <c r="AI57" s="14">
        <v>1607694</v>
      </c>
      <c r="AJ57" s="14">
        <f>AJ58+AJ59</f>
        <v>1697236</v>
      </c>
      <c r="AK57" s="14">
        <f t="shared" ref="AK57" si="17">AK58+AK59</f>
        <v>1817236</v>
      </c>
    </row>
    <row r="58" spans="2:37" outlineLevel="1" x14ac:dyDescent="0.3">
      <c r="B58" s="65" t="s">
        <v>265</v>
      </c>
      <c r="C58" s="66">
        <v>46807</v>
      </c>
      <c r="D58" s="66">
        <v>58581</v>
      </c>
      <c r="E58" s="66">
        <v>60237</v>
      </c>
      <c r="F58" s="66">
        <v>51233</v>
      </c>
      <c r="G58" s="66">
        <v>49102</v>
      </c>
      <c r="H58" s="66">
        <v>47166</v>
      </c>
      <c r="I58" s="66">
        <v>46974</v>
      </c>
      <c r="J58" s="66">
        <v>16859</v>
      </c>
      <c r="K58" s="66">
        <v>9898</v>
      </c>
      <c r="L58" s="66">
        <v>7658</v>
      </c>
      <c r="M58" s="66">
        <v>6529</v>
      </c>
      <c r="N58" s="66">
        <v>8825</v>
      </c>
      <c r="O58" s="66">
        <v>-1075</v>
      </c>
      <c r="P58" s="66">
        <v>-7500</v>
      </c>
      <c r="Q58" s="66">
        <v>-5709</v>
      </c>
      <c r="R58" s="66">
        <v>-4842</v>
      </c>
      <c r="S58" s="66">
        <v>-4070</v>
      </c>
      <c r="T58" s="66">
        <v>-3348</v>
      </c>
      <c r="U58" s="66">
        <v>-2477</v>
      </c>
      <c r="V58" s="66">
        <v>-2853</v>
      </c>
      <c r="W58" s="66">
        <v>-2895</v>
      </c>
      <c r="X58" s="66">
        <v>-3066</v>
      </c>
      <c r="Y58" s="66">
        <v>-3352</v>
      </c>
      <c r="Z58" s="66">
        <v>-3713</v>
      </c>
      <c r="AA58" s="66">
        <v>-3977</v>
      </c>
      <c r="AB58" s="66">
        <v>-4072</v>
      </c>
      <c r="AC58" s="66">
        <v>-3801</v>
      </c>
      <c r="AD58" s="66">
        <v>-3772</v>
      </c>
      <c r="AE58" s="66">
        <v>-3936</v>
      </c>
      <c r="AF58" s="66">
        <v>-3994</v>
      </c>
      <c r="AG58" s="66">
        <v>-4124</v>
      </c>
      <c r="AH58" s="66">
        <v>-4212</v>
      </c>
      <c r="AI58" s="66">
        <v>-4027</v>
      </c>
      <c r="AJ58" s="66">
        <v>6395</v>
      </c>
      <c r="AK58" s="66">
        <v>6147</v>
      </c>
    </row>
    <row r="59" spans="2:37" outlineLevel="1" x14ac:dyDescent="0.3">
      <c r="B59" s="65" t="s">
        <v>266</v>
      </c>
      <c r="C59" s="66">
        <f t="shared" ref="C59:AC59" si="18">SUM(C60:C64)</f>
        <v>396017</v>
      </c>
      <c r="D59" s="66">
        <f t="shared" si="18"/>
        <v>360018</v>
      </c>
      <c r="E59" s="66">
        <f t="shared" si="18"/>
        <v>335885</v>
      </c>
      <c r="F59" s="66">
        <f t="shared" si="18"/>
        <v>357615</v>
      </c>
      <c r="G59" s="66">
        <f t="shared" si="18"/>
        <v>337941</v>
      </c>
      <c r="H59" s="66">
        <f t="shared" si="18"/>
        <v>368365</v>
      </c>
      <c r="I59" s="66">
        <f t="shared" si="18"/>
        <v>249302</v>
      </c>
      <c r="J59" s="66">
        <f t="shared" si="18"/>
        <v>170178</v>
      </c>
      <c r="K59" s="66">
        <f t="shared" si="18"/>
        <v>189085</v>
      </c>
      <c r="L59" s="66">
        <f t="shared" si="18"/>
        <v>135077</v>
      </c>
      <c r="M59" s="66">
        <f t="shared" si="18"/>
        <v>115085</v>
      </c>
      <c r="N59" s="66">
        <f t="shared" si="18"/>
        <v>81438</v>
      </c>
      <c r="O59" s="66">
        <f t="shared" si="18"/>
        <v>1077543</v>
      </c>
      <c r="P59" s="66">
        <f t="shared" si="18"/>
        <v>988742</v>
      </c>
      <c r="Q59" s="66">
        <f t="shared" si="18"/>
        <v>1001885</v>
      </c>
      <c r="R59" s="66">
        <f t="shared" si="18"/>
        <v>1004649</v>
      </c>
      <c r="S59" s="66">
        <f t="shared" si="18"/>
        <v>1021696</v>
      </c>
      <c r="T59" s="66">
        <f t="shared" si="18"/>
        <v>1045450</v>
      </c>
      <c r="U59" s="66">
        <f t="shared" si="18"/>
        <v>1062902</v>
      </c>
      <c r="V59" s="66">
        <f t="shared" si="18"/>
        <v>1074616</v>
      </c>
      <c r="W59" s="66">
        <f t="shared" si="18"/>
        <v>1097900</v>
      </c>
      <c r="X59" s="66">
        <f t="shared" si="18"/>
        <v>1130658</v>
      </c>
      <c r="Y59" s="66">
        <f t="shared" si="18"/>
        <v>1171406</v>
      </c>
      <c r="Z59" s="66">
        <f t="shared" si="18"/>
        <v>1181739</v>
      </c>
      <c r="AA59" s="66">
        <f t="shared" si="18"/>
        <v>1211685</v>
      </c>
      <c r="AB59" s="66">
        <f t="shared" si="18"/>
        <v>1257037</v>
      </c>
      <c r="AC59" s="66">
        <f t="shared" si="18"/>
        <v>1306869</v>
      </c>
      <c r="AD59" s="66">
        <v>1341354</v>
      </c>
      <c r="AE59" s="66">
        <f>SUM(AE60:AE64)</f>
        <v>1384344</v>
      </c>
      <c r="AF59" s="66">
        <f>SUM(AF60:AF64)</f>
        <v>1465791</v>
      </c>
      <c r="AG59" s="66">
        <v>1553807</v>
      </c>
      <c r="AH59" s="66">
        <f>SUM(AH60:AH64)</f>
        <v>1540280</v>
      </c>
      <c r="AI59" s="66">
        <v>1611721</v>
      </c>
      <c r="AJ59" s="66">
        <f>SUM(AJ60:AJ64)</f>
        <v>1690841</v>
      </c>
      <c r="AK59" s="66">
        <f t="shared" ref="AK59" si="19">SUM(AK60:AK64)</f>
        <v>1811089</v>
      </c>
    </row>
    <row r="60" spans="2:37" outlineLevel="1" x14ac:dyDescent="0.3">
      <c r="B60" t="s">
        <v>267</v>
      </c>
      <c r="C60" s="3">
        <v>286646</v>
      </c>
      <c r="D60" s="3">
        <v>286646</v>
      </c>
      <c r="E60" s="3">
        <v>286646</v>
      </c>
      <c r="F60" s="3">
        <v>286646</v>
      </c>
      <c r="G60" s="3">
        <v>286646</v>
      </c>
      <c r="H60" s="3">
        <v>286646</v>
      </c>
      <c r="I60" s="3">
        <v>286646</v>
      </c>
      <c r="J60" s="3">
        <v>286646</v>
      </c>
      <c r="K60" s="3">
        <v>286646</v>
      </c>
      <c r="L60" s="3">
        <v>286646</v>
      </c>
      <c r="M60" s="3">
        <v>286646</v>
      </c>
      <c r="N60" s="3">
        <v>286646</v>
      </c>
      <c r="O60" s="3">
        <v>1315005</v>
      </c>
      <c r="P60" s="3">
        <v>1315005</v>
      </c>
      <c r="Q60" s="3">
        <v>1315005</v>
      </c>
      <c r="R60" s="3">
        <v>1309972</v>
      </c>
      <c r="S60" s="3">
        <v>1309972</v>
      </c>
      <c r="T60" s="3">
        <v>1308172</v>
      </c>
      <c r="U60" s="3">
        <v>1299963</v>
      </c>
      <c r="V60" s="3">
        <v>1296985</v>
      </c>
      <c r="W60" s="3">
        <v>1296985</v>
      </c>
      <c r="X60" s="3">
        <v>1298934</v>
      </c>
      <c r="Y60" s="3">
        <v>1298434</v>
      </c>
      <c r="Z60" s="3">
        <v>1297937</v>
      </c>
      <c r="AA60" s="3">
        <v>1296937</v>
      </c>
      <c r="AB60" s="3">
        <v>1297852</v>
      </c>
      <c r="AC60" s="3">
        <v>1301890</v>
      </c>
      <c r="AD60" s="3">
        <v>1301890</v>
      </c>
      <c r="AE60" s="3">
        <v>1301890</v>
      </c>
      <c r="AF60" s="3">
        <v>1306351</v>
      </c>
      <c r="AG60" s="3">
        <v>1303845</v>
      </c>
      <c r="AH60" s="3">
        <v>1298701</v>
      </c>
      <c r="AI60" s="3">
        <v>1298701</v>
      </c>
      <c r="AJ60" s="3">
        <v>1306976</v>
      </c>
      <c r="AK60" s="3">
        <v>1306225</v>
      </c>
    </row>
    <row r="61" spans="2:37" outlineLevel="1" x14ac:dyDescent="0.3">
      <c r="B61" t="s">
        <v>268</v>
      </c>
      <c r="C61" s="3"/>
      <c r="D61" s="3"/>
      <c r="E61" s="3"/>
      <c r="F61" s="3"/>
      <c r="G61" s="3"/>
      <c r="H61" s="3"/>
      <c r="I61" s="3"/>
      <c r="J61" s="3"/>
      <c r="K61" s="3"/>
      <c r="L61" s="3"/>
      <c r="M61" s="3"/>
      <c r="N61" s="3"/>
      <c r="O61" s="3">
        <v>25179</v>
      </c>
      <c r="P61" s="3">
        <v>25179</v>
      </c>
      <c r="Q61" s="3">
        <v>25179</v>
      </c>
      <c r="R61" s="3">
        <v>25179</v>
      </c>
      <c r="S61" s="3">
        <v>25179</v>
      </c>
      <c r="T61" s="3">
        <v>25179</v>
      </c>
      <c r="U61" s="3">
        <v>25179</v>
      </c>
      <c r="V61" s="3">
        <v>25179</v>
      </c>
      <c r="W61" s="3">
        <v>25179</v>
      </c>
      <c r="X61" s="3">
        <v>24864</v>
      </c>
      <c r="Y61" s="3">
        <v>25166</v>
      </c>
      <c r="Z61" s="3">
        <v>25433</v>
      </c>
      <c r="AA61" s="3">
        <v>25700</v>
      </c>
      <c r="AB61" s="3">
        <v>24817</v>
      </c>
      <c r="AC61" s="3">
        <v>24490</v>
      </c>
      <c r="AD61" s="3">
        <v>25257</v>
      </c>
      <c r="AE61" s="3">
        <v>25927</v>
      </c>
      <c r="AF61" s="3">
        <v>27949</v>
      </c>
      <c r="AG61" s="3">
        <v>29311</v>
      </c>
      <c r="AH61" s="3">
        <v>30555</v>
      </c>
      <c r="AI61" s="3">
        <v>31798</v>
      </c>
      <c r="AJ61" s="3">
        <v>32091</v>
      </c>
      <c r="AK61" s="3">
        <v>35264</v>
      </c>
    </row>
    <row r="62" spans="2:37" outlineLevel="1" x14ac:dyDescent="0.3">
      <c r="B62" t="s">
        <v>337</v>
      </c>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v>118051</v>
      </c>
      <c r="AJ62" s="3">
        <v>68051</v>
      </c>
      <c r="AK62" s="3">
        <v>68051</v>
      </c>
    </row>
    <row r="63" spans="2:37" outlineLevel="1" x14ac:dyDescent="0.3">
      <c r="B63" t="s">
        <v>269</v>
      </c>
      <c r="C63" s="3">
        <v>301</v>
      </c>
      <c r="D63" s="3">
        <v>-35698</v>
      </c>
      <c r="E63" s="3">
        <v>-56275</v>
      </c>
      <c r="F63" s="3">
        <v>-28619</v>
      </c>
      <c r="G63" s="3">
        <v>-48293</v>
      </c>
      <c r="H63" s="3">
        <v>-17869</v>
      </c>
      <c r="I63" s="3">
        <v>-136932</v>
      </c>
      <c r="J63" s="3">
        <v>-216056</v>
      </c>
      <c r="K63" s="3">
        <v>-197149</v>
      </c>
      <c r="L63" s="3">
        <v>-251157</v>
      </c>
      <c r="M63" s="3">
        <v>-271149</v>
      </c>
      <c r="N63" s="3">
        <v>-302069</v>
      </c>
      <c r="O63" s="3">
        <v>-359502</v>
      </c>
      <c r="P63" s="3">
        <v>-448303</v>
      </c>
      <c r="Q63" s="3">
        <v>-435160</v>
      </c>
      <c r="R63" s="3">
        <v>-427363</v>
      </c>
      <c r="S63" s="3">
        <v>-410316</v>
      </c>
      <c r="T63" s="3">
        <v>-384762</v>
      </c>
      <c r="U63" s="3">
        <v>-359101</v>
      </c>
      <c r="V63" s="3">
        <v>-344409</v>
      </c>
      <c r="W63" s="3">
        <v>-321125</v>
      </c>
      <c r="X63" s="3">
        <v>-290001</v>
      </c>
      <c r="Y63" s="3">
        <v>-249055</v>
      </c>
      <c r="Z63" s="3">
        <v>-238492</v>
      </c>
      <c r="AA63" s="3">
        <v>-207813</v>
      </c>
      <c r="AB63" s="3">
        <v>-158605</v>
      </c>
      <c r="AC63" s="3">
        <v>-112484</v>
      </c>
      <c r="AD63" s="3">
        <v>-78766</v>
      </c>
      <c r="AE63" s="3">
        <v>-36446</v>
      </c>
      <c r="AF63" s="3">
        <v>38518</v>
      </c>
      <c r="AG63" s="3">
        <v>127678</v>
      </c>
      <c r="AH63" s="3">
        <v>118051</v>
      </c>
      <c r="AI63" s="3">
        <v>70198</v>
      </c>
      <c r="AJ63" s="3">
        <v>225180</v>
      </c>
      <c r="AK63" s="3">
        <v>343006</v>
      </c>
    </row>
    <row r="64" spans="2:37" outlineLevel="1" x14ac:dyDescent="0.3">
      <c r="B64" t="s">
        <v>270</v>
      </c>
      <c r="C64" s="3">
        <v>109070</v>
      </c>
      <c r="D64" s="3">
        <v>109070</v>
      </c>
      <c r="E64" s="3">
        <v>105514</v>
      </c>
      <c r="F64" s="3">
        <v>99588</v>
      </c>
      <c r="G64" s="3">
        <v>99588</v>
      </c>
      <c r="H64" s="3">
        <v>99588</v>
      </c>
      <c r="I64" s="3">
        <v>99588</v>
      </c>
      <c r="J64" s="3">
        <v>99588</v>
      </c>
      <c r="K64" s="3">
        <v>99588</v>
      </c>
      <c r="L64" s="3">
        <v>99588</v>
      </c>
      <c r="M64" s="3">
        <v>99588</v>
      </c>
      <c r="N64" s="3">
        <v>96861</v>
      </c>
      <c r="O64" s="3">
        <v>96861</v>
      </c>
      <c r="P64" s="3">
        <v>96861</v>
      </c>
      <c r="Q64" s="3">
        <v>96861</v>
      </c>
      <c r="R64" s="3">
        <v>96861</v>
      </c>
      <c r="S64" s="3">
        <v>96861</v>
      </c>
      <c r="T64" s="3">
        <v>96861</v>
      </c>
      <c r="U64" s="3">
        <v>96861</v>
      </c>
      <c r="V64" s="3">
        <v>96861</v>
      </c>
      <c r="W64" s="3">
        <v>96861</v>
      </c>
      <c r="X64" s="3">
        <v>96861</v>
      </c>
      <c r="Y64" s="3">
        <v>96861</v>
      </c>
      <c r="Z64" s="3">
        <v>96861</v>
      </c>
      <c r="AA64" s="3">
        <v>96861</v>
      </c>
      <c r="AB64" s="3">
        <v>92973</v>
      </c>
      <c r="AC64" s="3">
        <v>92973</v>
      </c>
      <c r="AD64" s="3">
        <v>92973</v>
      </c>
      <c r="AE64" s="3">
        <v>92973</v>
      </c>
      <c r="AF64" s="3">
        <v>92973</v>
      </c>
      <c r="AG64" s="3">
        <v>92973</v>
      </c>
      <c r="AH64" s="3">
        <v>92973</v>
      </c>
      <c r="AI64" s="3">
        <v>92973</v>
      </c>
      <c r="AJ64" s="3">
        <v>58543</v>
      </c>
      <c r="AK64" s="3">
        <v>58543</v>
      </c>
    </row>
    <row r="65" spans="3:37" x14ac:dyDescent="0.3">
      <c r="C65" s="3"/>
      <c r="D65" s="3"/>
      <c r="E65" s="3"/>
      <c r="F65" s="3"/>
      <c r="G65" s="3"/>
      <c r="H65" s="3"/>
      <c r="I65" s="3"/>
      <c r="J65" s="3"/>
      <c r="K65" s="3"/>
      <c r="L65" s="3"/>
      <c r="M65" s="3"/>
      <c r="N65" s="3"/>
      <c r="O65" s="3"/>
      <c r="Q65" s="3"/>
      <c r="R65" s="3"/>
      <c r="V65" s="3"/>
      <c r="W65" s="3"/>
      <c r="Z65" s="3"/>
      <c r="AA65" s="3"/>
      <c r="AB65" s="3"/>
      <c r="AE65" s="3"/>
      <c r="AF65" s="3"/>
    </row>
    <row r="66" spans="3:37" x14ac:dyDescent="0.3">
      <c r="C66" s="4"/>
      <c r="D66" s="4"/>
      <c r="E66" s="4"/>
      <c r="F66" s="4"/>
      <c r="G66" s="4"/>
      <c r="H66" s="4"/>
      <c r="I66" s="4"/>
      <c r="J66" s="4"/>
      <c r="K66" s="4"/>
      <c r="L66" s="4"/>
      <c r="M66" s="4"/>
      <c r="N66" s="4"/>
      <c r="O66" s="4"/>
      <c r="P66" s="4"/>
      <c r="Q66" s="4"/>
      <c r="R66" s="4"/>
      <c r="S66" s="4"/>
      <c r="T66" s="4"/>
      <c r="U66" s="4"/>
      <c r="V66" s="4">
        <f>TRUNC(V8)-TRUNC(V31)</f>
        <v>0</v>
      </c>
      <c r="W66" s="4"/>
      <c r="X66" s="4">
        <f>TRUNC(X8)-TRUNC(X31)</f>
        <v>0</v>
      </c>
      <c r="Y66" s="4"/>
      <c r="Z66" s="4">
        <f>TRUNC(Z8)-TRUNC(Z31)</f>
        <v>0</v>
      </c>
      <c r="AA66" s="4">
        <f>TRUNC(AA8)-TRUNC(AA31)</f>
        <v>0</v>
      </c>
      <c r="AB66" s="4">
        <f>TRUNC(AB8)-TRUNC(AB31)</f>
        <v>0</v>
      </c>
      <c r="AC66" s="4">
        <f>TRUNC(AC8)-TRUNC(AC31)</f>
        <v>0</v>
      </c>
      <c r="AD66" s="4">
        <f>TRUNC(AD8)-TRUNC(AD31)</f>
        <v>0</v>
      </c>
      <c r="AE66" s="4"/>
      <c r="AF66" s="4"/>
      <c r="AG66" s="4">
        <v>0</v>
      </c>
      <c r="AH66" s="4">
        <f>TRUNC(AH8)-TRUNC(AH31)</f>
        <v>0</v>
      </c>
      <c r="AI66" s="4">
        <v>0</v>
      </c>
      <c r="AJ66" s="4">
        <f>TRUNC(AJ8)-TRUNC(AJ31)</f>
        <v>0</v>
      </c>
      <c r="AK66" s="4">
        <f t="shared" ref="AK66" si="20">TRUNC(AK8)-TRUNC(AK31)</f>
        <v>0</v>
      </c>
    </row>
    <row r="67" spans="3:37" x14ac:dyDescent="0.3">
      <c r="C67" s="4"/>
      <c r="D67" s="4"/>
      <c r="E67" s="4"/>
      <c r="F67" s="4"/>
      <c r="G67" s="4"/>
      <c r="H67" s="4"/>
      <c r="I67" s="4"/>
      <c r="J67" s="4"/>
      <c r="K67" s="4"/>
      <c r="L67" s="4"/>
      <c r="M67" s="4"/>
      <c r="N67" s="4"/>
      <c r="O67" s="4"/>
    </row>
    <row r="68" spans="3:37" x14ac:dyDescent="0.3">
      <c r="C68" s="3"/>
      <c r="D68" s="3"/>
      <c r="E68" s="3"/>
      <c r="F68" s="3"/>
      <c r="G68" s="3"/>
      <c r="H68" s="3"/>
      <c r="I68" s="3"/>
      <c r="J68" s="3"/>
      <c r="K68" s="3"/>
      <c r="L68" s="3"/>
      <c r="M68" s="3"/>
      <c r="N68" s="3"/>
      <c r="O68" s="3"/>
      <c r="P68" s="3"/>
    </row>
    <row r="69" spans="3:37" x14ac:dyDescent="0.3">
      <c r="C69" s="3"/>
      <c r="D69" s="3"/>
      <c r="E69" s="3"/>
      <c r="F69" s="3"/>
      <c r="G69" s="3"/>
      <c r="H69" s="3"/>
      <c r="I69" s="3"/>
      <c r="J69" s="3"/>
      <c r="K69" s="3"/>
      <c r="L69" s="3"/>
      <c r="M69" s="3"/>
      <c r="N69" s="3"/>
      <c r="O69" s="3"/>
      <c r="P69" s="3"/>
    </row>
    <row r="70" spans="3:37" x14ac:dyDescent="0.3">
      <c r="C70" s="3"/>
      <c r="D70" s="3"/>
      <c r="E70" s="3"/>
      <c r="F70" s="3"/>
      <c r="G70" s="3"/>
      <c r="H70" s="3"/>
      <c r="I70" s="3"/>
      <c r="J70" s="3"/>
      <c r="K70" s="3"/>
      <c r="L70" s="3"/>
      <c r="M70" s="3"/>
      <c r="N70" s="3"/>
      <c r="O70" s="3"/>
      <c r="P70" s="3"/>
    </row>
    <row r="71" spans="3:37" x14ac:dyDescent="0.3">
      <c r="C71" s="3"/>
      <c r="D71" s="3"/>
      <c r="E71" s="3"/>
      <c r="F71" s="3"/>
      <c r="G71" s="3"/>
      <c r="H71" s="3"/>
      <c r="I71" s="3"/>
      <c r="J71" s="3"/>
      <c r="K71" s="3"/>
      <c r="L71" s="3"/>
      <c r="M71" s="3"/>
      <c r="N71" s="3"/>
      <c r="O71" s="3"/>
      <c r="P71" s="3"/>
    </row>
    <row r="72" spans="3:37" x14ac:dyDescent="0.3">
      <c r="C72" s="3"/>
      <c r="D72" s="3"/>
      <c r="E72" s="3"/>
      <c r="F72" s="3"/>
      <c r="G72" s="3"/>
      <c r="H72" s="3"/>
      <c r="I72" s="3"/>
      <c r="J72" s="3"/>
      <c r="K72" s="3"/>
      <c r="L72" s="3"/>
      <c r="M72" s="3"/>
      <c r="N72" s="3"/>
      <c r="O72" s="3"/>
      <c r="P72" s="3"/>
    </row>
    <row r="73" spans="3:37" x14ac:dyDescent="0.3">
      <c r="C73" s="3"/>
      <c r="D73" s="3"/>
      <c r="E73" s="3"/>
      <c r="F73" s="3"/>
      <c r="G73" s="3"/>
      <c r="H73" s="3"/>
      <c r="I73" s="3"/>
      <c r="J73" s="3"/>
      <c r="K73" s="3"/>
      <c r="L73" s="3"/>
      <c r="M73" s="3"/>
      <c r="N73" s="3"/>
      <c r="O73" s="3"/>
      <c r="P73" s="3"/>
    </row>
    <row r="74" spans="3:37" x14ac:dyDescent="0.3">
      <c r="C74" s="3"/>
      <c r="D74" s="3"/>
      <c r="E74" s="3"/>
      <c r="F74" s="3"/>
      <c r="G74" s="3"/>
      <c r="H74" s="3"/>
      <c r="I74" s="3"/>
      <c r="J74" s="3"/>
      <c r="K74" s="3"/>
      <c r="L74" s="3"/>
      <c r="M74" s="3"/>
      <c r="N74" s="3"/>
      <c r="O74" s="3"/>
      <c r="P74" s="3"/>
    </row>
    <row r="75" spans="3:37" x14ac:dyDescent="0.3">
      <c r="C75" s="52"/>
      <c r="D75" s="3"/>
      <c r="E75" s="3"/>
      <c r="F75" s="3"/>
      <c r="G75" s="3"/>
      <c r="H75" s="3"/>
      <c r="I75" s="3"/>
      <c r="J75" s="3"/>
      <c r="K75" s="3"/>
      <c r="L75" s="3"/>
      <c r="M75" s="3"/>
      <c r="N75" s="3"/>
      <c r="O75" s="3"/>
      <c r="P75" s="3"/>
    </row>
    <row r="76" spans="3:37" x14ac:dyDescent="0.3">
      <c r="C76" s="3"/>
      <c r="D76" s="3"/>
      <c r="E76" s="3"/>
      <c r="F76" s="3"/>
      <c r="G76" s="3"/>
      <c r="H76" s="3"/>
      <c r="I76" s="3"/>
      <c r="J76" s="3"/>
      <c r="K76" s="3"/>
      <c r="L76" s="3"/>
      <c r="M76" s="3"/>
      <c r="N76" s="3"/>
      <c r="O76" s="3"/>
      <c r="P76" s="3"/>
    </row>
    <row r="77" spans="3:37" x14ac:dyDescent="0.3">
      <c r="C77" s="3"/>
      <c r="D77" s="3"/>
      <c r="E77" s="3"/>
      <c r="F77" s="3"/>
      <c r="G77" s="3"/>
      <c r="H77" s="3"/>
      <c r="I77" s="3"/>
      <c r="J77" s="3"/>
      <c r="K77" s="3"/>
      <c r="L77" s="3"/>
      <c r="M77" s="3"/>
      <c r="N77" s="3"/>
      <c r="O77" s="3"/>
      <c r="P77" s="3"/>
    </row>
    <row r="78" spans="3:37" x14ac:dyDescent="0.3">
      <c r="C78" s="3"/>
      <c r="D78" s="3"/>
      <c r="E78" s="3"/>
      <c r="F78" s="3"/>
      <c r="G78" s="3"/>
      <c r="H78" s="3"/>
      <c r="I78" s="3"/>
      <c r="J78" s="3"/>
      <c r="K78" s="3"/>
      <c r="L78" s="3"/>
      <c r="M78" s="3"/>
      <c r="N78" s="3"/>
      <c r="O78" s="3"/>
      <c r="P78" s="3"/>
    </row>
    <row r="79" spans="3:37" x14ac:dyDescent="0.3">
      <c r="C79" s="3"/>
      <c r="D79" s="3"/>
      <c r="E79" s="3"/>
      <c r="F79" s="3"/>
      <c r="G79" s="3"/>
      <c r="H79" s="3"/>
      <c r="I79" s="3"/>
      <c r="J79" s="3"/>
      <c r="K79" s="3"/>
      <c r="L79" s="3"/>
      <c r="M79" s="3"/>
      <c r="N79" s="3"/>
      <c r="O79" s="3"/>
      <c r="P79" s="3"/>
    </row>
    <row r="80" spans="3:37" x14ac:dyDescent="0.3">
      <c r="C80" s="3"/>
      <c r="D80" s="3"/>
      <c r="E80" s="3"/>
      <c r="F80" s="3"/>
      <c r="G80" s="3"/>
      <c r="H80" s="3"/>
      <c r="I80" s="3"/>
      <c r="J80" s="3"/>
      <c r="K80" s="3"/>
      <c r="L80" s="3"/>
      <c r="M80" s="3"/>
      <c r="N80" s="3"/>
      <c r="O80" s="3"/>
      <c r="P80" s="3"/>
    </row>
    <row r="81" spans="3:16" x14ac:dyDescent="0.3">
      <c r="C81" s="4"/>
      <c r="D81" s="4"/>
      <c r="E81" s="3"/>
      <c r="F81" s="3"/>
      <c r="G81" s="3"/>
      <c r="H81" s="3"/>
      <c r="I81" s="3"/>
      <c r="J81" s="3"/>
      <c r="K81" s="3"/>
      <c r="L81" s="3"/>
      <c r="M81" s="3"/>
      <c r="N81" s="3"/>
      <c r="O81" s="3"/>
      <c r="P81" s="3"/>
    </row>
    <row r="82" spans="3:16" x14ac:dyDescent="0.3">
      <c r="E82" s="3"/>
      <c r="F82" s="3"/>
    </row>
    <row r="83" spans="3:16" x14ac:dyDescent="0.3">
      <c r="E83" s="3"/>
      <c r="F83" s="3"/>
    </row>
    <row r="84" spans="3:16" x14ac:dyDescent="0.3">
      <c r="E84" s="3"/>
      <c r="F84" s="3"/>
    </row>
  </sheetData>
  <phoneticPr fontId="14" type="noConversion"/>
  <pageMargins left="0.511811024" right="0.511811024" top="0.78740157499999996" bottom="0.78740157499999996" header="0.31496062000000002" footer="0.31496062000000002"/>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E7049-91CA-4173-9917-34FA35718A63}">
  <sheetPr>
    <tabColor theme="8"/>
  </sheetPr>
  <dimension ref="B1:AS102"/>
  <sheetViews>
    <sheetView showGridLines="0" zoomScale="85" zoomScaleNormal="85" workbookViewId="0">
      <pane xSplit="2" ySplit="5" topLeftCell="G6" activePane="bottomRight" state="frozen"/>
      <selection pane="topRight" activeCell="C1" sqref="C1"/>
      <selection pane="bottomLeft" activeCell="A6" sqref="A6"/>
      <selection pane="bottomRight" activeCell="AS1" sqref="AS1"/>
    </sheetView>
  </sheetViews>
  <sheetFormatPr defaultRowHeight="16.5" outlineLevelRow="1" outlineLevelCol="1" x14ac:dyDescent="0.3"/>
  <cols>
    <col min="1" max="1" width="1.625" customWidth="1"/>
    <col min="2" max="2" width="53.625" customWidth="1"/>
    <col min="3" max="6" width="12.625" hidden="1" customWidth="1" outlineLevel="1"/>
    <col min="7" max="7" width="12.625" customWidth="1" collapsed="1"/>
    <col min="8" max="11" width="12.625" hidden="1" customWidth="1" outlineLevel="1"/>
    <col min="12" max="12" width="12.625" customWidth="1" collapsed="1"/>
    <col min="13" max="16" width="12.625" hidden="1" customWidth="1" outlineLevel="1"/>
    <col min="17" max="17" width="12.625" customWidth="1" collapsed="1"/>
    <col min="18" max="21" width="12.625" hidden="1" customWidth="1" outlineLevel="1"/>
    <col min="22" max="22" width="12.625" customWidth="1" collapsed="1"/>
    <col min="23" max="26" width="12.625" hidden="1" customWidth="1" outlineLevel="1"/>
    <col min="27" max="27" width="12.625" customWidth="1" collapsed="1"/>
    <col min="28" max="31" width="12.625" hidden="1" customWidth="1" outlineLevel="1"/>
    <col min="32" max="32" width="12.625" customWidth="1" collapsed="1"/>
    <col min="33" max="36" width="12.625" hidden="1" customWidth="1" outlineLevel="1"/>
    <col min="37" max="37" width="12.625" customWidth="1" collapsed="1"/>
    <col min="38" max="40" width="12.625" hidden="1" customWidth="1" outlineLevel="1"/>
    <col min="41" max="41" width="0" hidden="1" customWidth="1" outlineLevel="1"/>
    <col min="42" max="42" width="11.5" bestFit="1" customWidth="1" collapsed="1"/>
    <col min="43" max="44" width="9.875" bestFit="1" customWidth="1"/>
  </cols>
  <sheetData>
    <row r="1" spans="2:45" ht="72.95" customHeight="1" x14ac:dyDescent="0.3">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c r="AE1" s="79"/>
      <c r="AF1" s="79"/>
      <c r="AG1" s="79"/>
      <c r="AH1" s="79"/>
      <c r="AI1" s="79"/>
      <c r="AJ1" s="79"/>
      <c r="AK1" s="79"/>
      <c r="AL1" s="79"/>
      <c r="AM1" s="79"/>
      <c r="AN1" s="79"/>
      <c r="AO1" s="79"/>
      <c r="AP1" s="79"/>
      <c r="AQ1" s="79"/>
      <c r="AR1" s="79"/>
      <c r="AS1" s="79"/>
    </row>
    <row r="2" spans="2:45" ht="6.95" customHeight="1" x14ac:dyDescent="0.3"/>
    <row r="3" spans="2:45" ht="39" customHeight="1" x14ac:dyDescent="0.3"/>
    <row r="4" spans="2:45" ht="6.95" customHeight="1" x14ac:dyDescent="0.3"/>
    <row r="5" spans="2:45" s="39" customFormat="1" ht="39" customHeight="1" x14ac:dyDescent="0.3">
      <c r="B5" s="40" t="s">
        <v>226</v>
      </c>
      <c r="C5" s="21" t="s">
        <v>160</v>
      </c>
      <c r="D5" s="21" t="s">
        <v>161</v>
      </c>
      <c r="E5" s="21" t="s">
        <v>162</v>
      </c>
      <c r="F5" s="21" t="s">
        <v>163</v>
      </c>
      <c r="G5" s="31">
        <v>2017</v>
      </c>
      <c r="H5" s="21" t="s">
        <v>164</v>
      </c>
      <c r="I5" s="21" t="s">
        <v>165</v>
      </c>
      <c r="J5" s="21" t="s">
        <v>166</v>
      </c>
      <c r="K5" s="21" t="s">
        <v>167</v>
      </c>
      <c r="L5" s="31">
        <v>2018</v>
      </c>
      <c r="M5" s="21" t="s">
        <v>168</v>
      </c>
      <c r="N5" s="21" t="s">
        <v>169</v>
      </c>
      <c r="O5" s="21" t="s">
        <v>170</v>
      </c>
      <c r="P5" s="21" t="s">
        <v>171</v>
      </c>
      <c r="Q5" s="31">
        <v>2019</v>
      </c>
      <c r="R5" s="21" t="s">
        <v>172</v>
      </c>
      <c r="S5" s="21" t="s">
        <v>173</v>
      </c>
      <c r="T5" s="21" t="s">
        <v>174</v>
      </c>
      <c r="U5" s="21" t="s">
        <v>175</v>
      </c>
      <c r="V5" s="31">
        <v>2020</v>
      </c>
      <c r="W5" s="21" t="s">
        <v>295</v>
      </c>
      <c r="X5" s="21" t="s">
        <v>297</v>
      </c>
      <c r="Y5" s="21" t="s">
        <v>299</v>
      </c>
      <c r="Z5" s="21" t="s">
        <v>303</v>
      </c>
      <c r="AA5" s="31" t="s">
        <v>300</v>
      </c>
      <c r="AB5" s="21" t="s">
        <v>306</v>
      </c>
      <c r="AC5" s="21" t="s">
        <v>308</v>
      </c>
      <c r="AD5" s="21" t="s">
        <v>310</v>
      </c>
      <c r="AE5" s="21" t="s">
        <v>313</v>
      </c>
      <c r="AF5" s="31" t="s">
        <v>312</v>
      </c>
      <c r="AG5" s="21" t="s">
        <v>320</v>
      </c>
      <c r="AH5" s="21" t="s">
        <v>321</v>
      </c>
      <c r="AI5" s="21" t="s">
        <v>322</v>
      </c>
      <c r="AJ5" s="21" t="s">
        <v>323</v>
      </c>
      <c r="AK5" s="31" t="s">
        <v>314</v>
      </c>
      <c r="AL5" s="21" t="s">
        <v>326</v>
      </c>
      <c r="AM5" s="21" t="s">
        <v>328</v>
      </c>
      <c r="AN5" s="21" t="s">
        <v>330</v>
      </c>
      <c r="AO5" s="21" t="s">
        <v>324</v>
      </c>
      <c r="AP5" s="31" t="s">
        <v>332</v>
      </c>
      <c r="AQ5" s="21" t="s">
        <v>338</v>
      </c>
      <c r="AR5" s="21" t="s">
        <v>340</v>
      </c>
      <c r="AS5" s="21" t="s">
        <v>342</v>
      </c>
    </row>
    <row r="6" spans="2:45" x14ac:dyDescent="0.3">
      <c r="G6" s="44"/>
      <c r="L6" s="44"/>
      <c r="Q6" s="44"/>
      <c r="V6" s="44"/>
      <c r="AA6" s="44"/>
      <c r="AF6" s="44"/>
      <c r="AK6" s="44"/>
      <c r="AP6" s="44"/>
    </row>
    <row r="7" spans="2:45" x14ac:dyDescent="0.3">
      <c r="B7" s="15" t="s">
        <v>176</v>
      </c>
      <c r="C7" s="16">
        <f>SUM(C8:C14)</f>
        <v>184798</v>
      </c>
      <c r="D7" s="16">
        <f t="shared" ref="D7:AI7" si="0">SUM(D8:D14)</f>
        <v>198534</v>
      </c>
      <c r="E7" s="16">
        <f t="shared" si="0"/>
        <v>147704</v>
      </c>
      <c r="F7" s="16">
        <f t="shared" si="0"/>
        <v>166553</v>
      </c>
      <c r="G7" s="41">
        <f t="shared" si="0"/>
        <v>697589</v>
      </c>
      <c r="H7" s="16">
        <f t="shared" si="0"/>
        <v>159764</v>
      </c>
      <c r="I7" s="16">
        <f t="shared" si="0"/>
        <v>190246</v>
      </c>
      <c r="J7" s="16">
        <f t="shared" si="0"/>
        <v>28560</v>
      </c>
      <c r="K7" s="16">
        <f t="shared" si="0"/>
        <v>58836</v>
      </c>
      <c r="L7" s="41">
        <f t="shared" si="0"/>
        <v>437406</v>
      </c>
      <c r="M7" s="16">
        <f t="shared" si="0"/>
        <v>193182</v>
      </c>
      <c r="N7" s="16">
        <f t="shared" si="0"/>
        <v>134549</v>
      </c>
      <c r="O7" s="16">
        <f t="shared" si="0"/>
        <v>62637</v>
      </c>
      <c r="P7" s="16">
        <f t="shared" si="0"/>
        <v>115749</v>
      </c>
      <c r="Q7" s="41">
        <f t="shared" si="0"/>
        <v>506117</v>
      </c>
      <c r="R7" s="16">
        <f t="shared" si="0"/>
        <v>85487</v>
      </c>
      <c r="S7" s="16">
        <f t="shared" si="0"/>
        <v>105943</v>
      </c>
      <c r="T7" s="16">
        <f t="shared" si="0"/>
        <v>216988</v>
      </c>
      <c r="U7" s="16">
        <f t="shared" si="0"/>
        <v>204383</v>
      </c>
      <c r="V7" s="41">
        <f t="shared" si="0"/>
        <v>612801</v>
      </c>
      <c r="W7" s="16">
        <f t="shared" si="0"/>
        <v>176701</v>
      </c>
      <c r="X7" s="16">
        <f t="shared" si="0"/>
        <v>177207</v>
      </c>
      <c r="Y7" s="16">
        <f t="shared" si="0"/>
        <v>180094</v>
      </c>
      <c r="Z7" s="16">
        <f t="shared" si="0"/>
        <v>163662</v>
      </c>
      <c r="AA7" s="41">
        <f t="shared" si="0"/>
        <v>697664</v>
      </c>
      <c r="AB7" s="16">
        <f t="shared" si="0"/>
        <v>191196</v>
      </c>
      <c r="AC7" s="16">
        <f t="shared" si="0"/>
        <v>233035.49567902202</v>
      </c>
      <c r="AD7" s="16">
        <f t="shared" si="0"/>
        <v>237761</v>
      </c>
      <c r="AE7" s="16">
        <f t="shared" si="0"/>
        <v>223793</v>
      </c>
      <c r="AF7" s="41">
        <f t="shared" si="0"/>
        <v>885785.49567902193</v>
      </c>
      <c r="AG7" s="16">
        <f t="shared" si="0"/>
        <v>287103</v>
      </c>
      <c r="AH7" s="16">
        <f t="shared" si="0"/>
        <v>339771</v>
      </c>
      <c r="AI7" s="16">
        <f t="shared" si="0"/>
        <v>325632</v>
      </c>
      <c r="AJ7" s="16">
        <v>307260</v>
      </c>
      <c r="AK7" s="41">
        <v>1259766</v>
      </c>
      <c r="AL7" s="16">
        <f>SUM(AL8:AL14)</f>
        <v>342534</v>
      </c>
      <c r="AM7" s="16">
        <f>SUM(AM8:AM14)</f>
        <v>443615</v>
      </c>
      <c r="AN7" s="16">
        <v>562825</v>
      </c>
      <c r="AO7" s="16">
        <f>SUM(AO8:AO14)</f>
        <v>424702</v>
      </c>
      <c r="AP7" s="41">
        <f>SUM(AP8:AP14)</f>
        <v>1773676</v>
      </c>
      <c r="AQ7" s="16">
        <v>484214</v>
      </c>
      <c r="AR7" s="16">
        <f>SUM(AR8:AR14)</f>
        <v>737521</v>
      </c>
      <c r="AS7" s="16">
        <f t="shared" ref="AS7" si="1">SUM(AS8:AS14)</f>
        <v>593785</v>
      </c>
    </row>
    <row r="8" spans="2:45" outlineLevel="1" x14ac:dyDescent="0.3">
      <c r="B8" t="s">
        <v>177</v>
      </c>
      <c r="C8" s="6">
        <v>158019</v>
      </c>
      <c r="D8" s="6">
        <v>175602</v>
      </c>
      <c r="E8" s="6">
        <v>123427</v>
      </c>
      <c r="F8" s="6">
        <v>137645</v>
      </c>
      <c r="G8" s="42">
        <f t="shared" ref="G8:G14" si="2">SUM(C8:F8)</f>
        <v>594693</v>
      </c>
      <c r="H8" s="6">
        <v>138506</v>
      </c>
      <c r="I8" s="6">
        <v>81789</v>
      </c>
      <c r="J8" s="6">
        <v>71463</v>
      </c>
      <c r="K8" s="6">
        <v>74585</v>
      </c>
      <c r="L8" s="42">
        <f>SUM(H8:K8)</f>
        <v>366343</v>
      </c>
      <c r="M8" s="6">
        <v>69407</v>
      </c>
      <c r="N8" s="6">
        <v>92676</v>
      </c>
      <c r="O8" s="6">
        <v>75599</v>
      </c>
      <c r="P8" s="6">
        <v>66050</v>
      </c>
      <c r="Q8" s="42">
        <f>SUM(M8:P8)</f>
        <v>303732</v>
      </c>
      <c r="R8" s="6">
        <v>53734</v>
      </c>
      <c r="S8" s="6">
        <v>87811</v>
      </c>
      <c r="T8" s="6">
        <v>158673</v>
      </c>
      <c r="U8" s="6">
        <v>137861</v>
      </c>
      <c r="V8" s="42">
        <f>SUM(R8:U8)</f>
        <v>438079</v>
      </c>
      <c r="W8" s="6">
        <v>119037</v>
      </c>
      <c r="X8" s="6">
        <v>128514</v>
      </c>
      <c r="Y8" s="6">
        <v>121447</v>
      </c>
      <c r="Z8" s="6">
        <v>92774</v>
      </c>
      <c r="AA8" s="42">
        <f>SUM(W8:Z8)</f>
        <v>461772</v>
      </c>
      <c r="AB8" s="6">
        <v>114993</v>
      </c>
      <c r="AC8" s="6">
        <v>146654.77479902201</v>
      </c>
      <c r="AD8" s="6">
        <v>140004</v>
      </c>
      <c r="AE8" s="6">
        <v>177885</v>
      </c>
      <c r="AF8" s="42">
        <f>SUM(AB8:AE8)</f>
        <v>579536.77479902201</v>
      </c>
      <c r="AG8" s="6">
        <v>168523</v>
      </c>
      <c r="AH8" s="6">
        <v>205400</v>
      </c>
      <c r="AI8" s="6">
        <v>206828</v>
      </c>
      <c r="AJ8" s="6">
        <v>195152</v>
      </c>
      <c r="AK8" s="42">
        <v>775903</v>
      </c>
      <c r="AL8" s="6">
        <v>232892</v>
      </c>
      <c r="AM8" s="6">
        <v>255071</v>
      </c>
      <c r="AN8" s="6">
        <v>258617</v>
      </c>
      <c r="AO8" s="6">
        <v>284645</v>
      </c>
      <c r="AP8" s="42">
        <f>SUM(AL8:AO8)</f>
        <v>1031225</v>
      </c>
      <c r="AQ8" s="6">
        <v>320225</v>
      </c>
      <c r="AR8" s="6">
        <v>289461</v>
      </c>
      <c r="AS8" s="6">
        <v>264265</v>
      </c>
    </row>
    <row r="9" spans="2:45" outlineLevel="1" x14ac:dyDescent="0.3">
      <c r="B9" t="s">
        <v>178</v>
      </c>
      <c r="C9" s="6">
        <v>10473</v>
      </c>
      <c r="D9" s="6">
        <v>9170</v>
      </c>
      <c r="E9" s="6">
        <v>15568</v>
      </c>
      <c r="F9" s="6">
        <v>15617</v>
      </c>
      <c r="G9" s="42">
        <f t="shared" si="2"/>
        <v>50828</v>
      </c>
      <c r="H9" s="6">
        <v>9558</v>
      </c>
      <c r="I9" s="6">
        <v>99102</v>
      </c>
      <c r="J9" s="6">
        <v>-53807</v>
      </c>
      <c r="K9" s="6">
        <v>22498</v>
      </c>
      <c r="L9" s="42">
        <f t="shared" ref="L9:L57" si="3">SUM(H9:K9)</f>
        <v>77351</v>
      </c>
      <c r="M9" s="6">
        <v>17044</v>
      </c>
      <c r="N9" s="6">
        <v>14659</v>
      </c>
      <c r="O9" s="6">
        <v>40050</v>
      </c>
      <c r="P9" s="6">
        <v>40478</v>
      </c>
      <c r="Q9" s="42">
        <f t="shared" ref="Q9:Q57" si="4">SUM(M9:P9)</f>
        <v>112231</v>
      </c>
      <c r="R9" s="6">
        <v>15559</v>
      </c>
      <c r="S9" s="6">
        <v>11314</v>
      </c>
      <c r="T9" s="6">
        <v>17699</v>
      </c>
      <c r="U9" s="6">
        <v>12887</v>
      </c>
      <c r="V9" s="42">
        <f t="shared" ref="V9:V57" si="5">SUM(R9:U9)</f>
        <v>57459</v>
      </c>
      <c r="W9" s="6">
        <v>14053</v>
      </c>
      <c r="X9" s="6">
        <v>12409</v>
      </c>
      <c r="Y9" s="6">
        <v>19507</v>
      </c>
      <c r="Z9" s="6">
        <v>19011</v>
      </c>
      <c r="AA9" s="42">
        <f t="shared" ref="AA9:AA14" si="6">SUM(W9:Z9)</f>
        <v>64980</v>
      </c>
      <c r="AB9" s="6">
        <v>16200</v>
      </c>
      <c r="AC9" s="6">
        <v>36565.268599999996</v>
      </c>
      <c r="AD9" s="6">
        <v>22429</v>
      </c>
      <c r="AE9" s="6">
        <v>28054.999999999985</v>
      </c>
      <c r="AF9" s="42">
        <f t="shared" ref="AF9:AF14" si="7">SUM(AB9:AE9)</f>
        <v>103249.26859999998</v>
      </c>
      <c r="AG9" s="6">
        <v>33303</v>
      </c>
      <c r="AH9" s="6">
        <v>41297</v>
      </c>
      <c r="AI9" s="6">
        <v>35771.63493</v>
      </c>
      <c r="AJ9" s="6">
        <v>43932.182159999997</v>
      </c>
      <c r="AK9" s="42">
        <v>154303.81709</v>
      </c>
      <c r="AL9" s="6">
        <v>41450.998640000005</v>
      </c>
      <c r="AM9" s="6">
        <v>126644.04389999999</v>
      </c>
      <c r="AN9" s="6">
        <v>32274.824320000014</v>
      </c>
      <c r="AO9" s="6">
        <v>48839.593439999968</v>
      </c>
      <c r="AP9" s="42">
        <f t="shared" ref="AP9:AP14" si="8">SUM(AL9:AO9)</f>
        <v>249209.46029999998</v>
      </c>
      <c r="AQ9" s="6">
        <v>47770.656920000023</v>
      </c>
      <c r="AR9" s="6">
        <v>49490.748720000047</v>
      </c>
      <c r="AS9" s="6">
        <v>45251.178339999926</v>
      </c>
    </row>
    <row r="10" spans="2:45" outlineLevel="1" x14ac:dyDescent="0.3">
      <c r="B10" t="s">
        <v>179</v>
      </c>
      <c r="C10" s="6">
        <v>7661</v>
      </c>
      <c r="D10" s="6">
        <v>8000</v>
      </c>
      <c r="E10" s="6">
        <v>6984</v>
      </c>
      <c r="F10" s="6">
        <v>6246</v>
      </c>
      <c r="G10" s="42">
        <f t="shared" si="2"/>
        <v>28891</v>
      </c>
      <c r="H10" s="6">
        <v>6008</v>
      </c>
      <c r="I10" s="6">
        <v>7725</v>
      </c>
      <c r="J10" s="6">
        <v>6110</v>
      </c>
      <c r="K10" s="6">
        <v>6302</v>
      </c>
      <c r="L10" s="42">
        <f t="shared" si="3"/>
        <v>26145</v>
      </c>
      <c r="M10" s="6">
        <v>4664</v>
      </c>
      <c r="N10" s="6">
        <v>4589</v>
      </c>
      <c r="O10" s="6">
        <v>3409</v>
      </c>
      <c r="P10" s="6">
        <v>9680</v>
      </c>
      <c r="Q10" s="42">
        <f t="shared" si="4"/>
        <v>22342</v>
      </c>
      <c r="R10" s="6">
        <v>6638</v>
      </c>
      <c r="S10" s="6">
        <v>6594</v>
      </c>
      <c r="T10" s="6">
        <v>5183</v>
      </c>
      <c r="U10" s="6">
        <v>7870</v>
      </c>
      <c r="V10" s="42">
        <f t="shared" si="5"/>
        <v>26285</v>
      </c>
      <c r="W10" s="6">
        <v>10619</v>
      </c>
      <c r="X10" s="6">
        <v>10150</v>
      </c>
      <c r="Y10" s="6">
        <v>11064</v>
      </c>
      <c r="Z10" s="6">
        <v>11562</v>
      </c>
      <c r="AA10" s="42">
        <f t="shared" si="6"/>
        <v>43395</v>
      </c>
      <c r="AB10" s="6">
        <v>10526</v>
      </c>
      <c r="AC10" s="6">
        <v>10883</v>
      </c>
      <c r="AD10" s="6">
        <v>10322</v>
      </c>
      <c r="AE10" s="6">
        <v>11949</v>
      </c>
      <c r="AF10" s="42">
        <f t="shared" si="7"/>
        <v>43680</v>
      </c>
      <c r="AG10" s="6">
        <v>17133</v>
      </c>
      <c r="AH10" s="6">
        <v>16433</v>
      </c>
      <c r="AI10" s="6">
        <v>15179</v>
      </c>
      <c r="AJ10" s="6">
        <v>15099</v>
      </c>
      <c r="AK10" s="42">
        <v>63844</v>
      </c>
      <c r="AL10" s="6">
        <v>10355</v>
      </c>
      <c r="AM10" s="6">
        <v>9856</v>
      </c>
      <c r="AN10" s="6">
        <v>12662</v>
      </c>
      <c r="AO10" s="6">
        <v>11501</v>
      </c>
      <c r="AP10" s="42">
        <f t="shared" si="8"/>
        <v>44374</v>
      </c>
      <c r="AQ10" s="6">
        <v>12880</v>
      </c>
      <c r="AR10" s="6">
        <v>12858</v>
      </c>
      <c r="AS10" s="6">
        <v>16091</v>
      </c>
    </row>
    <row r="11" spans="2:45" outlineLevel="1" x14ac:dyDescent="0.3">
      <c r="B11" t="s">
        <v>180</v>
      </c>
      <c r="C11" s="6">
        <v>655</v>
      </c>
      <c r="D11" s="6">
        <v>498</v>
      </c>
      <c r="E11" s="6">
        <v>1000</v>
      </c>
      <c r="F11" s="6">
        <v>2330</v>
      </c>
      <c r="G11" s="42">
        <f t="shared" si="2"/>
        <v>4483</v>
      </c>
      <c r="H11" s="6">
        <v>2251</v>
      </c>
      <c r="I11" s="6">
        <v>1630</v>
      </c>
      <c r="J11" s="6">
        <v>467</v>
      </c>
      <c r="K11" s="6">
        <v>2279</v>
      </c>
      <c r="L11" s="42">
        <f t="shared" si="3"/>
        <v>6627</v>
      </c>
      <c r="M11" s="6">
        <v>4129</v>
      </c>
      <c r="N11" s="6">
        <v>2743</v>
      </c>
      <c r="O11" s="6">
        <v>20262</v>
      </c>
      <c r="P11" s="6">
        <v>4030</v>
      </c>
      <c r="Q11" s="42">
        <f t="shared" si="4"/>
        <v>31164</v>
      </c>
      <c r="R11" s="6">
        <v>2162</v>
      </c>
      <c r="S11" s="6">
        <v>224</v>
      </c>
      <c r="T11" s="6">
        <v>9257</v>
      </c>
      <c r="U11" s="6">
        <v>13119</v>
      </c>
      <c r="V11" s="42">
        <f t="shared" si="5"/>
        <v>24762</v>
      </c>
      <c r="W11" s="6">
        <v>8464</v>
      </c>
      <c r="X11" s="6">
        <v>13143</v>
      </c>
      <c r="Y11" s="6">
        <v>11755</v>
      </c>
      <c r="Z11" s="6">
        <v>14776</v>
      </c>
      <c r="AA11" s="42">
        <f t="shared" si="6"/>
        <v>48138</v>
      </c>
      <c r="AB11" s="6">
        <v>18378</v>
      </c>
      <c r="AC11" s="6">
        <v>1844</v>
      </c>
      <c r="AD11" s="6">
        <v>12953</v>
      </c>
      <c r="AE11" s="6">
        <v>5904</v>
      </c>
      <c r="AF11" s="42">
        <f t="shared" si="7"/>
        <v>39079</v>
      </c>
      <c r="AG11" s="6">
        <v>8457</v>
      </c>
      <c r="AH11" s="6">
        <v>12419</v>
      </c>
      <c r="AI11" s="6">
        <v>18336</v>
      </c>
      <c r="AJ11" s="6">
        <v>22054</v>
      </c>
      <c r="AK11" s="42">
        <v>61266</v>
      </c>
      <c r="AL11" s="6">
        <v>16491</v>
      </c>
      <c r="AM11" s="6">
        <v>13784</v>
      </c>
      <c r="AN11" s="6">
        <v>72745</v>
      </c>
      <c r="AO11" s="6">
        <v>15462</v>
      </c>
      <c r="AP11" s="42">
        <f t="shared" si="8"/>
        <v>118482</v>
      </c>
      <c r="AQ11" s="6">
        <v>15022</v>
      </c>
      <c r="AR11" s="6">
        <v>68575</v>
      </c>
      <c r="AS11" s="6">
        <v>76337</v>
      </c>
    </row>
    <row r="12" spans="2:45" outlineLevel="1" x14ac:dyDescent="0.3">
      <c r="B12" t="s">
        <v>181</v>
      </c>
      <c r="C12" s="6">
        <v>7990</v>
      </c>
      <c r="D12" s="6">
        <v>5264</v>
      </c>
      <c r="E12" s="6">
        <v>725</v>
      </c>
      <c r="F12" s="6">
        <v>4715</v>
      </c>
      <c r="G12" s="42">
        <f t="shared" si="2"/>
        <v>18694</v>
      </c>
      <c r="H12" s="6">
        <v>3441</v>
      </c>
      <c r="I12" s="6">
        <v>0</v>
      </c>
      <c r="J12" s="6">
        <v>4327</v>
      </c>
      <c r="K12" s="6">
        <v>0</v>
      </c>
      <c r="L12" s="42">
        <f t="shared" si="3"/>
        <v>7768</v>
      </c>
      <c r="M12" s="6">
        <v>98600</v>
      </c>
      <c r="N12" s="6">
        <v>19882</v>
      </c>
      <c r="O12" s="6">
        <v>29452</v>
      </c>
      <c r="P12" s="6">
        <v>0</v>
      </c>
      <c r="Q12" s="42">
        <f t="shared" si="4"/>
        <v>147934</v>
      </c>
      <c r="R12" s="6">
        <v>7394</v>
      </c>
      <c r="S12" s="6">
        <v>0</v>
      </c>
      <c r="T12" s="6">
        <v>26176</v>
      </c>
      <c r="U12" s="6">
        <v>32646</v>
      </c>
      <c r="V12" s="42">
        <f t="shared" si="5"/>
        <v>66216</v>
      </c>
      <c r="W12" s="6">
        <v>24528</v>
      </c>
      <c r="X12" s="6">
        <v>12991</v>
      </c>
      <c r="Y12" s="6">
        <v>16321</v>
      </c>
      <c r="Z12" s="6">
        <v>25539</v>
      </c>
      <c r="AA12" s="42">
        <f t="shared" si="6"/>
        <v>79379</v>
      </c>
      <c r="AB12" s="6">
        <v>31099</v>
      </c>
      <c r="AC12" s="6">
        <v>37088.452279999998</v>
      </c>
      <c r="AD12" s="6">
        <v>52053</v>
      </c>
      <c r="AE12" s="6">
        <v>0</v>
      </c>
      <c r="AF12" s="42">
        <f t="shared" si="7"/>
        <v>120240.45228</v>
      </c>
      <c r="AG12" s="6">
        <v>59687</v>
      </c>
      <c r="AH12" s="6">
        <v>64222</v>
      </c>
      <c r="AI12" s="6">
        <v>49517.36507</v>
      </c>
      <c r="AJ12" s="6">
        <v>31022.817840000003</v>
      </c>
      <c r="AK12" s="42">
        <v>204449.18291</v>
      </c>
      <c r="AL12" s="6">
        <v>41345.001360000002</v>
      </c>
      <c r="AM12" s="6">
        <v>38259.956100000003</v>
      </c>
      <c r="AN12" s="6">
        <v>186526.17567999999</v>
      </c>
      <c r="AO12" s="6">
        <v>64254.406560000032</v>
      </c>
      <c r="AP12" s="42">
        <f t="shared" si="8"/>
        <v>330385.53970000002</v>
      </c>
      <c r="AQ12" s="6">
        <v>88316.343079999977</v>
      </c>
      <c r="AR12" s="6">
        <v>317136.25127999997</v>
      </c>
      <c r="AS12" s="6">
        <v>191840.82166000007</v>
      </c>
    </row>
    <row r="13" spans="2:45" outlineLevel="1" x14ac:dyDescent="0.3">
      <c r="B13" t="s">
        <v>182</v>
      </c>
      <c r="C13" s="6">
        <v>0</v>
      </c>
      <c r="D13" s="6">
        <v>0</v>
      </c>
      <c r="E13" s="6">
        <v>0</v>
      </c>
      <c r="F13" s="6">
        <v>0</v>
      </c>
      <c r="G13" s="42">
        <f t="shared" si="2"/>
        <v>0</v>
      </c>
      <c r="H13" s="6">
        <v>0</v>
      </c>
      <c r="I13" s="6">
        <v>0</v>
      </c>
      <c r="J13" s="6">
        <v>0</v>
      </c>
      <c r="K13" s="6">
        <v>-46588</v>
      </c>
      <c r="L13" s="42">
        <f t="shared" si="3"/>
        <v>-46588</v>
      </c>
      <c r="M13" s="6">
        <v>-662</v>
      </c>
      <c r="N13" s="6">
        <v>0</v>
      </c>
      <c r="O13" s="6">
        <v>-102282</v>
      </c>
      <c r="P13" s="6">
        <v>-6382</v>
      </c>
      <c r="Q13" s="42">
        <f t="shared" si="4"/>
        <v>-109326</v>
      </c>
      <c r="R13" s="6">
        <v>0</v>
      </c>
      <c r="S13" s="6">
        <v>0</v>
      </c>
      <c r="T13" s="6">
        <v>0</v>
      </c>
      <c r="U13" s="6">
        <v>0</v>
      </c>
      <c r="V13" s="42">
        <f t="shared" si="5"/>
        <v>0</v>
      </c>
      <c r="W13" s="6">
        <v>0</v>
      </c>
      <c r="X13" s="6">
        <v>0</v>
      </c>
      <c r="Y13" s="6">
        <v>0</v>
      </c>
      <c r="Z13" s="6">
        <v>0</v>
      </c>
      <c r="AA13" s="42">
        <f t="shared" si="6"/>
        <v>0</v>
      </c>
      <c r="AB13" s="6">
        <v>0</v>
      </c>
      <c r="AC13" s="6">
        <v>0</v>
      </c>
      <c r="AD13" s="6">
        <v>0</v>
      </c>
      <c r="AE13" s="6">
        <v>0</v>
      </c>
      <c r="AF13" s="42">
        <f t="shared" si="7"/>
        <v>0</v>
      </c>
      <c r="AG13" s="6">
        <v>0</v>
      </c>
      <c r="AH13" s="6">
        <v>0</v>
      </c>
      <c r="AI13" s="6">
        <v>0</v>
      </c>
      <c r="AJ13" s="6">
        <v>0</v>
      </c>
      <c r="AK13" s="42">
        <v>0</v>
      </c>
      <c r="AL13" s="6">
        <v>0</v>
      </c>
      <c r="AM13" s="6">
        <v>0</v>
      </c>
      <c r="AN13" s="6">
        <v>0</v>
      </c>
      <c r="AO13" s="6">
        <v>0</v>
      </c>
      <c r="AP13" s="42">
        <f t="shared" si="8"/>
        <v>0</v>
      </c>
      <c r="AQ13" s="6">
        <v>0</v>
      </c>
      <c r="AR13" s="6">
        <v>0</v>
      </c>
      <c r="AS13" s="6">
        <v>0</v>
      </c>
    </row>
    <row r="14" spans="2:45" outlineLevel="1" x14ac:dyDescent="0.3">
      <c r="B14" t="s">
        <v>183</v>
      </c>
      <c r="C14" s="6">
        <v>0</v>
      </c>
      <c r="D14" s="6">
        <v>0</v>
      </c>
      <c r="E14" s="6">
        <v>0</v>
      </c>
      <c r="F14" s="6">
        <v>0</v>
      </c>
      <c r="G14" s="42">
        <f t="shared" si="2"/>
        <v>0</v>
      </c>
      <c r="H14" s="6">
        <v>0</v>
      </c>
      <c r="I14" s="6">
        <v>0</v>
      </c>
      <c r="J14" s="6">
        <v>0</v>
      </c>
      <c r="K14" s="6">
        <v>-240</v>
      </c>
      <c r="L14" s="42">
        <f t="shared" si="3"/>
        <v>-240</v>
      </c>
      <c r="M14" s="6">
        <v>0</v>
      </c>
      <c r="N14" s="6">
        <v>0</v>
      </c>
      <c r="O14" s="6">
        <v>-3853</v>
      </c>
      <c r="P14" s="6">
        <v>1893</v>
      </c>
      <c r="Q14" s="42">
        <f t="shared" si="4"/>
        <v>-1960</v>
      </c>
      <c r="R14" s="6">
        <v>0</v>
      </c>
      <c r="S14" s="6">
        <v>0</v>
      </c>
      <c r="T14" s="6">
        <v>0</v>
      </c>
      <c r="U14" s="6">
        <v>0</v>
      </c>
      <c r="V14" s="42">
        <f t="shared" si="5"/>
        <v>0</v>
      </c>
      <c r="W14" s="6">
        <v>0</v>
      </c>
      <c r="X14" s="6">
        <v>0</v>
      </c>
      <c r="Y14" s="6">
        <v>0</v>
      </c>
      <c r="Z14" s="6">
        <v>0</v>
      </c>
      <c r="AA14" s="42">
        <f t="shared" si="6"/>
        <v>0</v>
      </c>
      <c r="AB14" s="6">
        <v>0</v>
      </c>
      <c r="AC14" s="6">
        <v>0</v>
      </c>
      <c r="AD14" s="6">
        <v>0</v>
      </c>
      <c r="AE14" s="6">
        <v>0</v>
      </c>
      <c r="AF14" s="42">
        <f t="shared" si="7"/>
        <v>0</v>
      </c>
      <c r="AG14" s="6">
        <v>0</v>
      </c>
      <c r="AH14" s="6">
        <v>0</v>
      </c>
      <c r="AI14" s="6">
        <v>0</v>
      </c>
      <c r="AJ14" s="6">
        <v>0</v>
      </c>
      <c r="AK14" s="42">
        <v>0</v>
      </c>
      <c r="AL14" s="6">
        <v>0</v>
      </c>
      <c r="AM14" s="6">
        <v>0</v>
      </c>
      <c r="AN14" s="6">
        <v>0</v>
      </c>
      <c r="AO14" s="6">
        <v>0</v>
      </c>
      <c r="AP14" s="42">
        <f t="shared" si="8"/>
        <v>0</v>
      </c>
      <c r="AQ14" s="6">
        <v>0</v>
      </c>
      <c r="AR14" s="6">
        <v>0</v>
      </c>
      <c r="AS14" s="6">
        <v>0</v>
      </c>
    </row>
    <row r="15" spans="2:45" x14ac:dyDescent="0.3">
      <c r="C15" s="6"/>
      <c r="D15" s="6"/>
      <c r="E15" s="6"/>
      <c r="F15" s="6"/>
      <c r="G15" s="42"/>
      <c r="H15" s="6"/>
      <c r="I15" s="6"/>
      <c r="J15" s="6"/>
      <c r="K15" s="6"/>
      <c r="L15" s="42"/>
      <c r="M15" s="6"/>
      <c r="N15" s="6"/>
      <c r="O15" s="6"/>
      <c r="P15" s="6"/>
      <c r="Q15" s="42"/>
      <c r="R15" s="6"/>
      <c r="S15" s="6"/>
      <c r="T15" s="6"/>
      <c r="U15" s="6"/>
      <c r="V15" s="42"/>
      <c r="W15" s="6"/>
      <c r="X15" s="6"/>
      <c r="Y15" s="6"/>
      <c r="Z15" s="6"/>
      <c r="AA15" s="42"/>
      <c r="AB15" s="6"/>
      <c r="AC15" s="6"/>
      <c r="AD15" s="6"/>
      <c r="AE15" s="6"/>
      <c r="AF15" s="42"/>
      <c r="AG15" s="6"/>
      <c r="AH15" s="6"/>
      <c r="AI15" s="6"/>
      <c r="AJ15" s="6"/>
      <c r="AK15" s="42"/>
      <c r="AL15" s="6"/>
      <c r="AM15" s="6"/>
      <c r="AN15" s="6"/>
      <c r="AO15" s="6"/>
      <c r="AP15" s="42"/>
      <c r="AQ15" s="6"/>
      <c r="AR15" s="6"/>
      <c r="AS15" s="6"/>
    </row>
    <row r="16" spans="2:45" x14ac:dyDescent="0.3">
      <c r="B16" s="2" t="s">
        <v>184</v>
      </c>
      <c r="C16" s="7">
        <f t="shared" ref="C16:AI16" si="9">SUM(C17:C20)</f>
        <v>-21401</v>
      </c>
      <c r="D16" s="7">
        <f t="shared" si="9"/>
        <v>-25322</v>
      </c>
      <c r="E16" s="7">
        <f t="shared" si="9"/>
        <v>-18488</v>
      </c>
      <c r="F16" s="7">
        <f t="shared" si="9"/>
        <v>-22768</v>
      </c>
      <c r="G16" s="42">
        <f t="shared" si="9"/>
        <v>-87979</v>
      </c>
      <c r="H16" s="7">
        <f t="shared" si="9"/>
        <v>-17069</v>
      </c>
      <c r="I16" s="7">
        <f t="shared" si="9"/>
        <v>-23262</v>
      </c>
      <c r="J16" s="7">
        <f t="shared" si="9"/>
        <v>-22241</v>
      </c>
      <c r="K16" s="7">
        <f t="shared" si="9"/>
        <v>-14874</v>
      </c>
      <c r="L16" s="42">
        <f t="shared" si="9"/>
        <v>-77446</v>
      </c>
      <c r="M16" s="7">
        <f t="shared" si="9"/>
        <v>-25515</v>
      </c>
      <c r="N16" s="7">
        <f t="shared" si="9"/>
        <v>-35976</v>
      </c>
      <c r="O16" s="7">
        <f t="shared" si="9"/>
        <v>-17779</v>
      </c>
      <c r="P16" s="7">
        <f t="shared" si="9"/>
        <v>-19081</v>
      </c>
      <c r="Q16" s="42">
        <f t="shared" si="9"/>
        <v>-98351</v>
      </c>
      <c r="R16" s="7">
        <f t="shared" si="9"/>
        <v>-19163</v>
      </c>
      <c r="S16" s="7">
        <f t="shared" si="9"/>
        <v>-47817</v>
      </c>
      <c r="T16" s="7">
        <f t="shared" si="9"/>
        <v>-18500</v>
      </c>
      <c r="U16" s="7">
        <f t="shared" si="9"/>
        <v>-14020</v>
      </c>
      <c r="V16" s="42">
        <f t="shared" si="9"/>
        <v>-99500</v>
      </c>
      <c r="W16" s="7">
        <f t="shared" si="9"/>
        <v>-15495</v>
      </c>
      <c r="X16" s="7">
        <f t="shared" si="9"/>
        <v>-21773</v>
      </c>
      <c r="Y16" s="7">
        <f t="shared" si="9"/>
        <v>-19824</v>
      </c>
      <c r="Z16" s="7">
        <f t="shared" si="9"/>
        <v>-20929</v>
      </c>
      <c r="AA16" s="42">
        <f t="shared" si="9"/>
        <v>-78021</v>
      </c>
      <c r="AB16" s="7">
        <f t="shared" si="9"/>
        <v>-19144</v>
      </c>
      <c r="AC16" s="7">
        <f t="shared" si="9"/>
        <v>-23557.493189022</v>
      </c>
      <c r="AD16" s="7">
        <f t="shared" si="9"/>
        <v>-27090</v>
      </c>
      <c r="AE16" s="7">
        <f t="shared" si="9"/>
        <v>-16469</v>
      </c>
      <c r="AF16" s="42">
        <f t="shared" si="9"/>
        <v>-86260.493189021989</v>
      </c>
      <c r="AG16" s="7">
        <f t="shared" si="9"/>
        <v>-34000</v>
      </c>
      <c r="AH16" s="7">
        <f t="shared" si="9"/>
        <v>-26443</v>
      </c>
      <c r="AI16" s="7">
        <f t="shared" si="9"/>
        <v>-23731</v>
      </c>
      <c r="AJ16" s="7">
        <v>-24348</v>
      </c>
      <c r="AK16" s="42">
        <v>-108522</v>
      </c>
      <c r="AL16" s="7">
        <f>SUM(AL17:AL20)</f>
        <v>-34091</v>
      </c>
      <c r="AM16" s="7">
        <f>SUM(AM17:AM20)</f>
        <v>-51485</v>
      </c>
      <c r="AN16" s="7">
        <v>-61079</v>
      </c>
      <c r="AO16" s="7">
        <f>SUM(AO17:AO20)</f>
        <v>-56997</v>
      </c>
      <c r="AP16" s="42">
        <f>SUM(AP17:AP20)</f>
        <v>-203652</v>
      </c>
      <c r="AQ16" s="7">
        <v>-45241</v>
      </c>
      <c r="AR16" s="7">
        <f>SUM(AR17:AR20)</f>
        <v>-72587</v>
      </c>
      <c r="AS16" s="7">
        <f t="shared" ref="AS16" si="10">SUM(AS17:AS20)</f>
        <v>-45435</v>
      </c>
    </row>
    <row r="17" spans="2:45" outlineLevel="1" x14ac:dyDescent="0.3">
      <c r="B17" t="s">
        <v>185</v>
      </c>
      <c r="C17" s="6">
        <v>-17024</v>
      </c>
      <c r="D17" s="6">
        <v>-21233</v>
      </c>
      <c r="E17" s="6">
        <v>-13070</v>
      </c>
      <c r="F17" s="6">
        <v>-18966</v>
      </c>
      <c r="G17" s="42">
        <f>SUM(C17:F17)</f>
        <v>-70293</v>
      </c>
      <c r="H17" s="6">
        <v>-13272</v>
      </c>
      <c r="I17" s="6">
        <v>-14552</v>
      </c>
      <c r="J17" s="6">
        <v>-19037</v>
      </c>
      <c r="K17" s="6">
        <v>-14791</v>
      </c>
      <c r="L17" s="42">
        <f t="shared" si="3"/>
        <v>-61652</v>
      </c>
      <c r="M17" s="6">
        <v>-20978</v>
      </c>
      <c r="N17" s="6">
        <v>-31044</v>
      </c>
      <c r="O17" s="6">
        <v>-12886</v>
      </c>
      <c r="P17" s="6">
        <v>-12783</v>
      </c>
      <c r="Q17" s="42">
        <f t="shared" si="4"/>
        <v>-77691</v>
      </c>
      <c r="R17" s="6">
        <v>-15645</v>
      </c>
      <c r="S17" s="6">
        <v>-45494</v>
      </c>
      <c r="T17" s="6">
        <v>-12856</v>
      </c>
      <c r="U17" s="6">
        <v>-5303</v>
      </c>
      <c r="V17" s="42">
        <f t="shared" si="5"/>
        <v>-79298</v>
      </c>
      <c r="W17" s="6">
        <v>-8568</v>
      </c>
      <c r="X17" s="6">
        <v>-12543</v>
      </c>
      <c r="Y17" s="6">
        <v>-11562</v>
      </c>
      <c r="Z17" s="6">
        <v>-14099</v>
      </c>
      <c r="AA17" s="42">
        <f>SUM(W17:Z17)</f>
        <v>-46772</v>
      </c>
      <c r="AB17" s="6">
        <v>-14038</v>
      </c>
      <c r="AC17" s="6">
        <v>-16735.166059022002</v>
      </c>
      <c r="AD17" s="6">
        <v>-15040</v>
      </c>
      <c r="AE17" s="6">
        <v>-12615</v>
      </c>
      <c r="AF17" s="42">
        <f>SUM(AB17:AE17)</f>
        <v>-58428.166059021998</v>
      </c>
      <c r="AG17" s="6">
        <v>-21098</v>
      </c>
      <c r="AH17" s="6">
        <v>-15344</v>
      </c>
      <c r="AI17" s="6">
        <v>-13781</v>
      </c>
      <c r="AJ17" s="6">
        <v>-14433</v>
      </c>
      <c r="AK17" s="42">
        <v>-64656</v>
      </c>
      <c r="AL17" s="6">
        <v>-23177</v>
      </c>
      <c r="AM17" s="6">
        <v>-30210</v>
      </c>
      <c r="AN17" s="6">
        <v>-36468</v>
      </c>
      <c r="AO17" s="6">
        <v>-42777</v>
      </c>
      <c r="AP17" s="42">
        <f>SUM(AL17:AO17)</f>
        <v>-132632</v>
      </c>
      <c r="AQ17" s="6">
        <v>-30265</v>
      </c>
      <c r="AR17" s="6">
        <v>-41336</v>
      </c>
      <c r="AS17" s="6">
        <v>-19943</v>
      </c>
    </row>
    <row r="18" spans="2:45" outlineLevel="1" x14ac:dyDescent="0.3">
      <c r="B18" t="s">
        <v>186</v>
      </c>
      <c r="C18" s="6">
        <v>-2241</v>
      </c>
      <c r="D18" s="6">
        <v>-1725</v>
      </c>
      <c r="E18" s="6">
        <v>-3286</v>
      </c>
      <c r="F18" s="6">
        <v>-884</v>
      </c>
      <c r="G18" s="42">
        <f>SUM(C18:F18)</f>
        <v>-8136</v>
      </c>
      <c r="H18" s="6">
        <v>-614</v>
      </c>
      <c r="I18" s="6">
        <v>-3570</v>
      </c>
      <c r="J18" s="6">
        <v>-2639</v>
      </c>
      <c r="K18" s="6">
        <v>4192</v>
      </c>
      <c r="L18" s="42">
        <f t="shared" si="3"/>
        <v>-2631</v>
      </c>
      <c r="M18" s="6">
        <v>679</v>
      </c>
      <c r="N18" s="6">
        <v>-917</v>
      </c>
      <c r="O18" s="6">
        <v>627</v>
      </c>
      <c r="P18" s="6">
        <v>-1214</v>
      </c>
      <c r="Q18" s="42">
        <f t="shared" si="4"/>
        <v>-825</v>
      </c>
      <c r="R18" s="6">
        <v>-619</v>
      </c>
      <c r="S18" s="6">
        <v>378</v>
      </c>
      <c r="T18" s="6">
        <v>-2757</v>
      </c>
      <c r="U18" s="6">
        <v>-2341</v>
      </c>
      <c r="V18" s="42">
        <f t="shared" si="5"/>
        <v>-5339</v>
      </c>
      <c r="W18" s="6">
        <v>-2459</v>
      </c>
      <c r="X18" s="6">
        <v>-2324</v>
      </c>
      <c r="Y18" s="6">
        <v>-2219</v>
      </c>
      <c r="Z18" s="6">
        <v>-1528</v>
      </c>
      <c r="AA18" s="42">
        <f>SUM(W18:Z18)</f>
        <v>-8530</v>
      </c>
      <c r="AB18" s="6">
        <v>-2017</v>
      </c>
      <c r="AC18" s="6">
        <v>-2478.4158299999995</v>
      </c>
      <c r="AD18" s="6">
        <v>-2479</v>
      </c>
      <c r="AE18" s="6">
        <v>-2992</v>
      </c>
      <c r="AF18" s="42">
        <f>SUM(AB18:AE18)</f>
        <v>-9966.4158299999999</v>
      </c>
      <c r="AG18" s="6">
        <v>-2951</v>
      </c>
      <c r="AH18" s="6">
        <v>-3816</v>
      </c>
      <c r="AI18" s="6">
        <v>-3914</v>
      </c>
      <c r="AJ18" s="6">
        <v>-3571</v>
      </c>
      <c r="AK18" s="42">
        <v>-14252</v>
      </c>
      <c r="AL18" s="6">
        <v>-3911</v>
      </c>
      <c r="AM18" s="6">
        <v>-4338</v>
      </c>
      <c r="AN18" s="6">
        <v>-4422</v>
      </c>
      <c r="AO18" s="6">
        <v>-4807</v>
      </c>
      <c r="AP18" s="42">
        <f>SUM(AL18:AO18)</f>
        <v>-17478</v>
      </c>
      <c r="AQ18" s="6">
        <v>-5668</v>
      </c>
      <c r="AR18" s="6">
        <v>-4802</v>
      </c>
      <c r="AS18" s="6">
        <v>-4810</v>
      </c>
    </row>
    <row r="19" spans="2:45" outlineLevel="1" x14ac:dyDescent="0.3">
      <c r="B19" t="s">
        <v>187</v>
      </c>
      <c r="C19" s="6">
        <v>-859</v>
      </c>
      <c r="D19" s="6">
        <v>-1204</v>
      </c>
      <c r="E19" s="6">
        <v>-972</v>
      </c>
      <c r="F19" s="6">
        <v>-1506</v>
      </c>
      <c r="G19" s="42">
        <f>SUM(C19:F19)</f>
        <v>-4541</v>
      </c>
      <c r="H19" s="6">
        <v>-2530</v>
      </c>
      <c r="I19" s="6">
        <v>-703</v>
      </c>
      <c r="J19" s="6">
        <v>-1891</v>
      </c>
      <c r="K19" s="6">
        <v>-2892</v>
      </c>
      <c r="L19" s="42">
        <f t="shared" si="3"/>
        <v>-8016</v>
      </c>
      <c r="M19" s="6">
        <v>16</v>
      </c>
      <c r="N19" s="6">
        <v>-820</v>
      </c>
      <c r="O19" s="6">
        <v>-1014</v>
      </c>
      <c r="P19" s="6">
        <v>-2388</v>
      </c>
      <c r="Q19" s="42">
        <f t="shared" si="4"/>
        <v>-4206</v>
      </c>
      <c r="R19" s="6">
        <v>-1639</v>
      </c>
      <c r="S19" s="6">
        <v>-1739</v>
      </c>
      <c r="T19" s="6">
        <v>270</v>
      </c>
      <c r="U19" s="6">
        <v>-2173</v>
      </c>
      <c r="V19" s="42">
        <f t="shared" si="5"/>
        <v>-5281</v>
      </c>
      <c r="W19" s="6">
        <v>-1691</v>
      </c>
      <c r="X19" s="6">
        <v>-3844</v>
      </c>
      <c r="Y19" s="6">
        <v>-1604</v>
      </c>
      <c r="Z19" s="6">
        <v>-1140</v>
      </c>
      <c r="AA19" s="42">
        <f>SUM(W19:Z19)</f>
        <v>-8279</v>
      </c>
      <c r="AB19" s="6">
        <v>1445</v>
      </c>
      <c r="AC19" s="6">
        <v>-337.1218100000001</v>
      </c>
      <c r="AD19" s="6">
        <v>-4101</v>
      </c>
      <c r="AE19" s="6">
        <v>1804</v>
      </c>
      <c r="AF19" s="42">
        <f>SUM(AB19:AE19)</f>
        <v>-1189.1218100000001</v>
      </c>
      <c r="AG19" s="6">
        <v>-4388</v>
      </c>
      <c r="AH19" s="6">
        <v>-930</v>
      </c>
      <c r="AI19" s="6">
        <v>317</v>
      </c>
      <c r="AJ19" s="6">
        <v>-238</v>
      </c>
      <c r="AK19" s="42">
        <v>-5239</v>
      </c>
      <c r="AL19" s="6">
        <v>-358</v>
      </c>
      <c r="AM19" s="6">
        <v>-5827</v>
      </c>
      <c r="AN19" s="6">
        <v>225</v>
      </c>
      <c r="AO19" s="6">
        <v>-1418</v>
      </c>
      <c r="AP19" s="42">
        <f>SUM(AL19:AO19)</f>
        <v>-7378</v>
      </c>
      <c r="AQ19" s="6">
        <v>-152</v>
      </c>
      <c r="AR19" s="6">
        <v>-3030</v>
      </c>
      <c r="AS19" s="6">
        <v>1530</v>
      </c>
    </row>
    <row r="20" spans="2:45" outlineLevel="1" x14ac:dyDescent="0.3">
      <c r="B20" t="s">
        <v>188</v>
      </c>
      <c r="C20" s="6">
        <v>-1277</v>
      </c>
      <c r="D20" s="6">
        <v>-1160</v>
      </c>
      <c r="E20" s="6">
        <v>-1160</v>
      </c>
      <c r="F20" s="6">
        <v>-1412</v>
      </c>
      <c r="G20" s="42">
        <f>SUM(C20:F20)</f>
        <v>-5009</v>
      </c>
      <c r="H20" s="6">
        <v>-653</v>
      </c>
      <c r="I20" s="6">
        <v>-4437</v>
      </c>
      <c r="J20" s="6">
        <v>1326</v>
      </c>
      <c r="K20" s="6">
        <v>-1383</v>
      </c>
      <c r="L20" s="42">
        <f t="shared" si="3"/>
        <v>-5147</v>
      </c>
      <c r="M20" s="6">
        <v>-5232</v>
      </c>
      <c r="N20" s="6">
        <v>-3195</v>
      </c>
      <c r="O20" s="6">
        <v>-4506</v>
      </c>
      <c r="P20" s="6">
        <v>-2696</v>
      </c>
      <c r="Q20" s="42">
        <f t="shared" si="4"/>
        <v>-15629</v>
      </c>
      <c r="R20" s="6">
        <v>-1260</v>
      </c>
      <c r="S20" s="6">
        <v>-962</v>
      </c>
      <c r="T20" s="6">
        <v>-3157</v>
      </c>
      <c r="U20" s="6">
        <v>-4203</v>
      </c>
      <c r="V20" s="42">
        <f t="shared" si="5"/>
        <v>-9582</v>
      </c>
      <c r="W20" s="6">
        <v>-2777</v>
      </c>
      <c r="X20" s="6">
        <v>-3062</v>
      </c>
      <c r="Y20" s="6">
        <v>-4439</v>
      </c>
      <c r="Z20" s="6">
        <v>-4162</v>
      </c>
      <c r="AA20" s="42">
        <f>SUM(W20:Z20)</f>
        <v>-14440</v>
      </c>
      <c r="AB20" s="6">
        <v>-4534</v>
      </c>
      <c r="AC20" s="6">
        <v>-4006.7894899999997</v>
      </c>
      <c r="AD20" s="6">
        <v>-5470</v>
      </c>
      <c r="AE20" s="6">
        <v>-2666</v>
      </c>
      <c r="AF20" s="42">
        <f>SUM(AB20:AE20)</f>
        <v>-16676.789489999999</v>
      </c>
      <c r="AG20" s="6">
        <v>-5563</v>
      </c>
      <c r="AH20" s="6">
        <v>-6353</v>
      </c>
      <c r="AI20" s="6">
        <v>-6353</v>
      </c>
      <c r="AJ20" s="6">
        <v>-6106</v>
      </c>
      <c r="AK20" s="42">
        <v>-24375</v>
      </c>
      <c r="AL20" s="6">
        <v>-6645</v>
      </c>
      <c r="AM20" s="6">
        <v>-11110</v>
      </c>
      <c r="AN20" s="6">
        <v>-20414</v>
      </c>
      <c r="AO20" s="6">
        <v>-7995</v>
      </c>
      <c r="AP20" s="42">
        <f>SUM(AL20:AO20)</f>
        <v>-46164</v>
      </c>
      <c r="AQ20" s="6">
        <v>-9156</v>
      </c>
      <c r="AR20" s="6">
        <v>-23419</v>
      </c>
      <c r="AS20" s="6">
        <v>-22212</v>
      </c>
    </row>
    <row r="21" spans="2:45" x14ac:dyDescent="0.3">
      <c r="C21" s="6"/>
      <c r="D21" s="6"/>
      <c r="E21" s="6"/>
      <c r="F21" s="6"/>
      <c r="G21" s="42">
        <f>SUM(C21:F21)</f>
        <v>0</v>
      </c>
      <c r="H21" s="6"/>
      <c r="I21" s="6"/>
      <c r="J21" s="6"/>
      <c r="K21" s="6"/>
      <c r="L21" s="42">
        <f t="shared" si="3"/>
        <v>0</v>
      </c>
      <c r="M21" s="6"/>
      <c r="N21" s="6"/>
      <c r="O21" s="6"/>
      <c r="P21" s="6"/>
      <c r="Q21" s="42">
        <f t="shared" si="4"/>
        <v>0</v>
      </c>
      <c r="R21" s="6"/>
      <c r="S21" s="6"/>
      <c r="T21" s="6"/>
      <c r="U21" s="6"/>
      <c r="V21" s="42">
        <f t="shared" si="5"/>
        <v>0</v>
      </c>
      <c r="W21" s="6"/>
      <c r="X21" s="6"/>
      <c r="Y21" s="6"/>
      <c r="Z21" s="6"/>
      <c r="AA21" s="42"/>
      <c r="AB21" s="6"/>
      <c r="AC21" s="6"/>
      <c r="AD21" s="6"/>
      <c r="AE21" s="6"/>
      <c r="AF21" s="42"/>
      <c r="AG21" s="6"/>
      <c r="AH21" s="6"/>
      <c r="AI21" s="6"/>
      <c r="AJ21" s="6"/>
      <c r="AK21" s="42"/>
      <c r="AL21" s="6"/>
      <c r="AM21" s="6"/>
      <c r="AN21" s="6"/>
      <c r="AO21" s="6"/>
      <c r="AP21" s="42"/>
      <c r="AQ21" s="6"/>
      <c r="AR21" s="6"/>
      <c r="AS21" s="6"/>
    </row>
    <row r="22" spans="2:45" x14ac:dyDescent="0.3">
      <c r="B22" s="15" t="s">
        <v>189</v>
      </c>
      <c r="C22" s="16">
        <f t="shared" ref="C22:R22" si="11">C16+C7</f>
        <v>163397</v>
      </c>
      <c r="D22" s="16">
        <f t="shared" si="11"/>
        <v>173212</v>
      </c>
      <c r="E22" s="16">
        <f t="shared" si="11"/>
        <v>129216</v>
      </c>
      <c r="F22" s="16">
        <f t="shared" si="11"/>
        <v>143785</v>
      </c>
      <c r="G22" s="41">
        <f t="shared" si="11"/>
        <v>609610</v>
      </c>
      <c r="H22" s="16">
        <f t="shared" si="11"/>
        <v>142695</v>
      </c>
      <c r="I22" s="16">
        <f t="shared" si="11"/>
        <v>166984</v>
      </c>
      <c r="J22" s="16">
        <f t="shared" si="11"/>
        <v>6319</v>
      </c>
      <c r="K22" s="16">
        <f t="shared" si="11"/>
        <v>43962</v>
      </c>
      <c r="L22" s="41">
        <f t="shared" si="11"/>
        <v>359960</v>
      </c>
      <c r="M22" s="16">
        <f t="shared" si="11"/>
        <v>167667</v>
      </c>
      <c r="N22" s="16">
        <f t="shared" si="11"/>
        <v>98573</v>
      </c>
      <c r="O22" s="16">
        <f t="shared" si="11"/>
        <v>44858</v>
      </c>
      <c r="P22" s="16">
        <f t="shared" si="11"/>
        <v>96668</v>
      </c>
      <c r="Q22" s="41">
        <f t="shared" si="11"/>
        <v>407766</v>
      </c>
      <c r="R22" s="16">
        <f t="shared" si="11"/>
        <v>66324</v>
      </c>
      <c r="S22" s="16">
        <f t="shared" ref="S22:AI22" si="12">S16+S7</f>
        <v>58126</v>
      </c>
      <c r="T22" s="16">
        <f t="shared" si="12"/>
        <v>198488</v>
      </c>
      <c r="U22" s="16">
        <f t="shared" si="12"/>
        <v>190363</v>
      </c>
      <c r="V22" s="41">
        <f t="shared" si="12"/>
        <v>513301</v>
      </c>
      <c r="W22" s="16">
        <f t="shared" si="12"/>
        <v>161206</v>
      </c>
      <c r="X22" s="16">
        <f t="shared" si="12"/>
        <v>155434</v>
      </c>
      <c r="Y22" s="16">
        <f t="shared" si="12"/>
        <v>160270</v>
      </c>
      <c r="Z22" s="16">
        <f t="shared" si="12"/>
        <v>142733</v>
      </c>
      <c r="AA22" s="41">
        <f t="shared" si="12"/>
        <v>619643</v>
      </c>
      <c r="AB22" s="16">
        <f t="shared" si="12"/>
        <v>172052</v>
      </c>
      <c r="AC22" s="16">
        <f t="shared" si="12"/>
        <v>209478.00249000001</v>
      </c>
      <c r="AD22" s="16">
        <f t="shared" si="12"/>
        <v>210671</v>
      </c>
      <c r="AE22" s="16">
        <f t="shared" si="12"/>
        <v>207324</v>
      </c>
      <c r="AF22" s="41">
        <f t="shared" si="12"/>
        <v>799525.00248999998</v>
      </c>
      <c r="AG22" s="16">
        <f t="shared" si="12"/>
        <v>253103</v>
      </c>
      <c r="AH22" s="16">
        <f t="shared" si="12"/>
        <v>313328</v>
      </c>
      <c r="AI22" s="16">
        <f t="shared" si="12"/>
        <v>301901</v>
      </c>
      <c r="AJ22" s="16">
        <v>282912</v>
      </c>
      <c r="AK22" s="41">
        <v>1151244</v>
      </c>
      <c r="AL22" s="16">
        <f>AL16+AL7</f>
        <v>308443</v>
      </c>
      <c r="AM22" s="16">
        <f>AM16+AM7</f>
        <v>392130</v>
      </c>
      <c r="AN22" s="16">
        <v>501746</v>
      </c>
      <c r="AO22" s="16">
        <f>AO16+AO7</f>
        <v>367705</v>
      </c>
      <c r="AP22" s="41">
        <f>AP16+AP7</f>
        <v>1570024</v>
      </c>
      <c r="AQ22" s="16">
        <v>438973</v>
      </c>
      <c r="AR22" s="16">
        <f>AR16+AR7</f>
        <v>664934</v>
      </c>
      <c r="AS22" s="16">
        <f t="shared" ref="AS22" si="13">AS16+AS7</f>
        <v>548350</v>
      </c>
    </row>
    <row r="23" spans="2:45" x14ac:dyDescent="0.3">
      <c r="C23" s="6"/>
      <c r="D23" s="6"/>
      <c r="E23" s="6"/>
      <c r="F23" s="6"/>
      <c r="G23" s="42"/>
      <c r="H23" s="6"/>
      <c r="I23" s="6"/>
      <c r="J23" s="6"/>
      <c r="K23" s="6"/>
      <c r="L23" s="42"/>
      <c r="M23" s="6"/>
      <c r="N23" s="6"/>
      <c r="O23" s="6"/>
      <c r="P23" s="6"/>
      <c r="Q23" s="42"/>
      <c r="R23" s="6"/>
      <c r="S23" s="6"/>
      <c r="T23" s="6"/>
      <c r="U23" s="6"/>
      <c r="V23" s="42"/>
      <c r="W23" s="6"/>
      <c r="X23" s="6"/>
      <c r="Y23" s="6"/>
      <c r="Z23" s="6"/>
      <c r="AA23" s="42"/>
      <c r="AB23" s="6"/>
      <c r="AC23" s="6"/>
      <c r="AD23" s="6"/>
      <c r="AE23" s="6"/>
      <c r="AF23" s="42"/>
      <c r="AG23" s="6"/>
      <c r="AH23" s="6"/>
      <c r="AI23" s="6"/>
      <c r="AJ23" s="6"/>
      <c r="AK23" s="42"/>
      <c r="AL23" s="6"/>
      <c r="AM23" s="6"/>
      <c r="AN23" s="6"/>
      <c r="AO23" s="6"/>
      <c r="AP23" s="42"/>
      <c r="AQ23" s="6"/>
      <c r="AR23" s="6"/>
      <c r="AS23" s="6"/>
    </row>
    <row r="24" spans="2:45" x14ac:dyDescent="0.3">
      <c r="B24" s="2" t="s">
        <v>190</v>
      </c>
      <c r="C24" s="7">
        <f>SUM(C25:C29)</f>
        <v>-154216</v>
      </c>
      <c r="D24" s="7">
        <f t="shared" ref="D24:AI24" si="14">SUM(D25:D29)</f>
        <v>-92639</v>
      </c>
      <c r="E24" s="7">
        <f t="shared" si="14"/>
        <v>-125447</v>
      </c>
      <c r="F24" s="7">
        <f t="shared" si="14"/>
        <v>-64379</v>
      </c>
      <c r="G24" s="42">
        <f t="shared" si="14"/>
        <v>-436681</v>
      </c>
      <c r="H24" s="7">
        <f t="shared" si="14"/>
        <v>-89834</v>
      </c>
      <c r="I24" s="7">
        <f t="shared" si="14"/>
        <v>-88163</v>
      </c>
      <c r="J24" s="7">
        <f t="shared" si="14"/>
        <v>-79382</v>
      </c>
      <c r="K24" s="7">
        <f t="shared" si="14"/>
        <v>-31909</v>
      </c>
      <c r="L24" s="42">
        <f t="shared" si="14"/>
        <v>-289288</v>
      </c>
      <c r="M24" s="7">
        <f t="shared" si="14"/>
        <v>-90890</v>
      </c>
      <c r="N24" s="7">
        <f t="shared" si="14"/>
        <v>-68453</v>
      </c>
      <c r="O24" s="7">
        <f t="shared" si="14"/>
        <v>-10051</v>
      </c>
      <c r="P24" s="7">
        <f t="shared" si="14"/>
        <v>-76447</v>
      </c>
      <c r="Q24" s="42">
        <f t="shared" si="14"/>
        <v>-245841</v>
      </c>
      <c r="R24" s="7">
        <f t="shared" si="14"/>
        <v>-54318</v>
      </c>
      <c r="S24" s="7">
        <f t="shared" si="14"/>
        <v>-41715</v>
      </c>
      <c r="T24" s="7">
        <f t="shared" si="14"/>
        <v>-139525</v>
      </c>
      <c r="U24" s="7">
        <f t="shared" si="14"/>
        <v>-138776</v>
      </c>
      <c r="V24" s="42">
        <f t="shared" si="14"/>
        <v>-374334</v>
      </c>
      <c r="W24" s="7">
        <f t="shared" si="14"/>
        <v>-110166</v>
      </c>
      <c r="X24" s="7">
        <f t="shared" si="14"/>
        <v>-99592</v>
      </c>
      <c r="Y24" s="7">
        <f t="shared" si="14"/>
        <v>-99005</v>
      </c>
      <c r="Z24" s="7">
        <f t="shared" si="14"/>
        <v>-85117</v>
      </c>
      <c r="AA24" s="42">
        <f t="shared" si="14"/>
        <v>-393880</v>
      </c>
      <c r="AB24" s="7">
        <f t="shared" si="14"/>
        <v>-103109</v>
      </c>
      <c r="AC24" s="7">
        <f t="shared" si="14"/>
        <v>-136952</v>
      </c>
      <c r="AD24" s="7">
        <f t="shared" si="14"/>
        <v>-143445</v>
      </c>
      <c r="AE24" s="7">
        <f t="shared" si="14"/>
        <v>-149552</v>
      </c>
      <c r="AF24" s="42">
        <f t="shared" si="14"/>
        <v>-533058</v>
      </c>
      <c r="AG24" s="7">
        <f t="shared" si="14"/>
        <v>-170106</v>
      </c>
      <c r="AH24" s="7">
        <f t="shared" si="14"/>
        <v>-207486</v>
      </c>
      <c r="AI24" s="7">
        <f t="shared" si="14"/>
        <v>-191716</v>
      </c>
      <c r="AJ24" s="7">
        <v>-182147</v>
      </c>
      <c r="AK24" s="42">
        <v>-751455</v>
      </c>
      <c r="AL24" s="7">
        <f>SUM(AL25:AL29)</f>
        <v>-207757</v>
      </c>
      <c r="AM24" s="7">
        <f>SUM(AM25:AM29)</f>
        <v>-248229</v>
      </c>
      <c r="AN24" s="7">
        <v>-335656</v>
      </c>
      <c r="AO24" s="7">
        <f>SUM(AO25:AO29)</f>
        <v>-251768</v>
      </c>
      <c r="AP24" s="42">
        <f>SUM(AP25:AP29)</f>
        <v>-1043410</v>
      </c>
      <c r="AQ24" s="7">
        <v>-290560</v>
      </c>
      <c r="AR24" s="7">
        <f>SUM(AR25:AR29)</f>
        <v>-443633</v>
      </c>
      <c r="AS24" s="7">
        <f t="shared" ref="AS24" si="15">SUM(AS25:AS29)</f>
        <v>-322154</v>
      </c>
    </row>
    <row r="25" spans="2:45" outlineLevel="1" x14ac:dyDescent="0.3">
      <c r="B25" t="s">
        <v>151</v>
      </c>
      <c r="C25" s="6">
        <v>-126342</v>
      </c>
      <c r="D25" s="6">
        <v>-76774</v>
      </c>
      <c r="E25" s="6">
        <v>-104573</v>
      </c>
      <c r="F25" s="6">
        <v>-25107</v>
      </c>
      <c r="G25" s="42">
        <f>SUM(C25:F25)</f>
        <v>-332796</v>
      </c>
      <c r="H25" s="6">
        <v>-68075</v>
      </c>
      <c r="I25" s="6">
        <v>-66383</v>
      </c>
      <c r="J25" s="6">
        <v>-49217</v>
      </c>
      <c r="K25" s="6">
        <v>-41642</v>
      </c>
      <c r="L25" s="42">
        <f t="shared" si="3"/>
        <v>-225317</v>
      </c>
      <c r="M25" s="6">
        <v>-35630</v>
      </c>
      <c r="N25" s="6">
        <v>-45633</v>
      </c>
      <c r="O25" s="6">
        <v>-55876</v>
      </c>
      <c r="P25" s="6">
        <v>-40777</v>
      </c>
      <c r="Q25" s="42">
        <f t="shared" si="4"/>
        <v>-177916</v>
      </c>
      <c r="R25" s="6">
        <v>-30668</v>
      </c>
      <c r="S25" s="6">
        <v>-24741</v>
      </c>
      <c r="T25" s="6">
        <v>-109441</v>
      </c>
      <c r="U25" s="6">
        <v>-97338</v>
      </c>
      <c r="V25" s="42">
        <f t="shared" si="5"/>
        <v>-262188</v>
      </c>
      <c r="W25" s="6">
        <v>-77224</v>
      </c>
      <c r="X25" s="6">
        <v>-79499</v>
      </c>
      <c r="Y25" s="6">
        <v>-75098</v>
      </c>
      <c r="Z25" s="6">
        <v>-56975</v>
      </c>
      <c r="AA25" s="42">
        <f>SUM(W25:Z25)</f>
        <v>-288796</v>
      </c>
      <c r="AB25" s="6">
        <v>-73864</v>
      </c>
      <c r="AC25" s="6">
        <v>-97841</v>
      </c>
      <c r="AD25" s="6">
        <v>-90540</v>
      </c>
      <c r="AE25" s="6">
        <v>-116160</v>
      </c>
      <c r="AF25" s="42">
        <f>SUM(AB25:AE25)</f>
        <v>-378405</v>
      </c>
      <c r="AG25" s="6">
        <v>-103932</v>
      </c>
      <c r="AH25" s="6">
        <v>-132434</v>
      </c>
      <c r="AI25" s="6">
        <v>-133065</v>
      </c>
      <c r="AJ25" s="6">
        <v>-124993</v>
      </c>
      <c r="AK25" s="42">
        <v>-494424</v>
      </c>
      <c r="AL25" s="6">
        <v>-145951</v>
      </c>
      <c r="AM25" s="6">
        <v>-155376</v>
      </c>
      <c r="AN25" s="6">
        <v>-152876</v>
      </c>
      <c r="AO25" s="6">
        <v>-157227</v>
      </c>
      <c r="AP25" s="42">
        <f>SUM(AL25:AO25)</f>
        <v>-611430</v>
      </c>
      <c r="AQ25" s="6">
        <v>-190856</v>
      </c>
      <c r="AR25" s="6">
        <v>-162138</v>
      </c>
      <c r="AS25" s="6">
        <v>-157397</v>
      </c>
    </row>
    <row r="26" spans="2:45" outlineLevel="1" x14ac:dyDescent="0.3">
      <c r="B26" t="s">
        <v>158</v>
      </c>
      <c r="C26" s="6">
        <v>-22769</v>
      </c>
      <c r="D26" s="6">
        <v>-9242</v>
      </c>
      <c r="E26" s="6">
        <v>-17605</v>
      </c>
      <c r="F26" s="6">
        <v>-20356</v>
      </c>
      <c r="G26" s="42">
        <f>SUM(C26:F26)</f>
        <v>-69972</v>
      </c>
      <c r="H26" s="6">
        <v>-13928</v>
      </c>
      <c r="I26" s="6">
        <v>-14318</v>
      </c>
      <c r="J26" s="6">
        <v>-16886</v>
      </c>
      <c r="K26" s="6">
        <v>-18823</v>
      </c>
      <c r="L26" s="42">
        <f t="shared" si="3"/>
        <v>-63955</v>
      </c>
      <c r="M26" s="6">
        <v>-47603</v>
      </c>
      <c r="N26" s="6">
        <v>-23313</v>
      </c>
      <c r="O26" s="6">
        <v>-41042</v>
      </c>
      <c r="P26" s="6">
        <v>-37631</v>
      </c>
      <c r="Q26" s="42">
        <f t="shared" si="4"/>
        <v>-149589</v>
      </c>
      <c r="R26" s="6">
        <v>-18293</v>
      </c>
      <c r="S26" s="6">
        <v>-12486</v>
      </c>
      <c r="T26" s="6">
        <v>-25227</v>
      </c>
      <c r="U26" s="6">
        <v>-32957</v>
      </c>
      <c r="V26" s="42">
        <f t="shared" si="5"/>
        <v>-88963</v>
      </c>
      <c r="W26" s="6">
        <v>-26085</v>
      </c>
      <c r="X26" s="6">
        <v>-15128</v>
      </c>
      <c r="Y26" s="6">
        <v>-19392</v>
      </c>
      <c r="Z26" s="6">
        <v>-25528</v>
      </c>
      <c r="AA26" s="42">
        <f>SUM(W26:Z26)</f>
        <v>-86133</v>
      </c>
      <c r="AB26" s="6">
        <v>-24971</v>
      </c>
      <c r="AC26" s="6">
        <v>-36200</v>
      </c>
      <c r="AD26" s="6">
        <v>-49984</v>
      </c>
      <c r="AE26" s="6">
        <v>-29728</v>
      </c>
      <c r="AF26" s="42">
        <f>SUM(AB26:AE26)</f>
        <v>-140883</v>
      </c>
      <c r="AG26" s="6">
        <v>-61827</v>
      </c>
      <c r="AH26" s="6">
        <v>-69462</v>
      </c>
      <c r="AI26" s="6">
        <v>-52008</v>
      </c>
      <c r="AJ26" s="6">
        <v>-50501</v>
      </c>
      <c r="AK26" s="42">
        <v>-233798</v>
      </c>
      <c r="AL26" s="6">
        <v>-54404</v>
      </c>
      <c r="AM26" s="6">
        <v>-85122</v>
      </c>
      <c r="AN26" s="6">
        <v>-176655</v>
      </c>
      <c r="AO26" s="6">
        <v>-85813</v>
      </c>
      <c r="AP26" s="42">
        <f>SUM(AL26:AO26)</f>
        <v>-401994</v>
      </c>
      <c r="AQ26" s="6">
        <v>-91859</v>
      </c>
      <c r="AR26" s="6">
        <v>-274192</v>
      </c>
      <c r="AS26" s="6">
        <v>-154894</v>
      </c>
    </row>
    <row r="27" spans="2:45" outlineLevel="1" x14ac:dyDescent="0.3">
      <c r="B27" t="s">
        <v>191</v>
      </c>
      <c r="C27" s="6">
        <v>-5105</v>
      </c>
      <c r="D27" s="6">
        <v>-6623</v>
      </c>
      <c r="E27" s="6">
        <v>-3269</v>
      </c>
      <c r="F27" s="6">
        <v>-18916</v>
      </c>
      <c r="G27" s="42">
        <f>SUM(C27:F27)</f>
        <v>-33913</v>
      </c>
      <c r="H27" s="6">
        <v>-7831</v>
      </c>
      <c r="I27" s="6">
        <v>-7462</v>
      </c>
      <c r="J27" s="6">
        <v>-13279</v>
      </c>
      <c r="K27" s="6">
        <v>-9409</v>
      </c>
      <c r="L27" s="42">
        <f t="shared" si="3"/>
        <v>-37981</v>
      </c>
      <c r="M27" s="6">
        <v>-7657</v>
      </c>
      <c r="N27" s="6">
        <v>493</v>
      </c>
      <c r="O27" s="6">
        <v>-9535</v>
      </c>
      <c r="P27" s="6">
        <v>-4577</v>
      </c>
      <c r="Q27" s="42">
        <f t="shared" si="4"/>
        <v>-21276</v>
      </c>
      <c r="R27" s="6">
        <v>-5357</v>
      </c>
      <c r="S27" s="6">
        <v>-4488</v>
      </c>
      <c r="T27" s="6">
        <v>-4857</v>
      </c>
      <c r="U27" s="6">
        <v>-8481</v>
      </c>
      <c r="V27" s="42">
        <f t="shared" si="5"/>
        <v>-23183</v>
      </c>
      <c r="W27" s="6">
        <v>-6857</v>
      </c>
      <c r="X27" s="6">
        <v>-4965</v>
      </c>
      <c r="Y27" s="6">
        <v>-4515</v>
      </c>
      <c r="Z27" s="6">
        <v>-2614</v>
      </c>
      <c r="AA27" s="42">
        <f>SUM(W27:Z27)</f>
        <v>-18951</v>
      </c>
      <c r="AB27" s="6">
        <v>-4274</v>
      </c>
      <c r="AC27" s="6">
        <v>-2911</v>
      </c>
      <c r="AD27" s="6">
        <v>-2921</v>
      </c>
      <c r="AE27" s="6">
        <v>-3664</v>
      </c>
      <c r="AF27" s="42">
        <f>SUM(AB27:AE27)</f>
        <v>-13770</v>
      </c>
      <c r="AG27" s="6">
        <v>-4347</v>
      </c>
      <c r="AH27" s="6">
        <v>-5590</v>
      </c>
      <c r="AI27" s="6">
        <v>-6643</v>
      </c>
      <c r="AJ27" s="6">
        <v>-6653</v>
      </c>
      <c r="AK27" s="42">
        <v>-23233</v>
      </c>
      <c r="AL27" s="6">
        <v>-7402</v>
      </c>
      <c r="AM27" s="6">
        <v>-7731</v>
      </c>
      <c r="AN27" s="6">
        <v>-6125</v>
      </c>
      <c r="AO27" s="6">
        <v>-8728</v>
      </c>
      <c r="AP27" s="42">
        <f>SUM(AL27:AO27)</f>
        <v>-29986</v>
      </c>
      <c r="AQ27" s="6">
        <v>-7845</v>
      </c>
      <c r="AR27" s="6">
        <v>-7303</v>
      </c>
      <c r="AS27" s="6">
        <v>-9863</v>
      </c>
    </row>
    <row r="28" spans="2:45" outlineLevel="1" x14ac:dyDescent="0.3">
      <c r="B28" t="s">
        <v>192</v>
      </c>
      <c r="C28" s="6">
        <v>0</v>
      </c>
      <c r="D28" s="6">
        <v>0</v>
      </c>
      <c r="E28" s="6">
        <v>0</v>
      </c>
      <c r="F28" s="6">
        <v>0</v>
      </c>
      <c r="G28" s="42">
        <f>SUM(C28:F28)</f>
        <v>0</v>
      </c>
      <c r="H28" s="6">
        <v>0</v>
      </c>
      <c r="I28" s="6">
        <v>0</v>
      </c>
      <c r="J28" s="6">
        <v>0</v>
      </c>
      <c r="K28" s="6">
        <v>37965</v>
      </c>
      <c r="L28" s="42">
        <f t="shared" si="3"/>
        <v>37965</v>
      </c>
      <c r="M28" s="6">
        <v>0</v>
      </c>
      <c r="N28" s="6">
        <v>0</v>
      </c>
      <c r="O28" s="6">
        <v>93232</v>
      </c>
      <c r="P28" s="6">
        <v>7745</v>
      </c>
      <c r="Q28" s="42">
        <f t="shared" si="4"/>
        <v>100977</v>
      </c>
      <c r="R28" s="6">
        <v>0</v>
      </c>
      <c r="S28" s="6">
        <v>0</v>
      </c>
      <c r="T28" s="6">
        <v>0</v>
      </c>
      <c r="U28" s="6">
        <v>0</v>
      </c>
      <c r="V28" s="42">
        <f t="shared" si="5"/>
        <v>0</v>
      </c>
      <c r="W28" s="6">
        <v>0</v>
      </c>
      <c r="X28" s="6">
        <v>0</v>
      </c>
      <c r="Y28" s="6">
        <v>0</v>
      </c>
      <c r="Z28" s="6">
        <v>0</v>
      </c>
      <c r="AA28" s="42">
        <f>SUM(W28:Z28)</f>
        <v>0</v>
      </c>
      <c r="AB28" s="6">
        <v>0</v>
      </c>
      <c r="AC28" s="6">
        <v>0</v>
      </c>
      <c r="AD28" s="6">
        <v>0</v>
      </c>
      <c r="AE28" s="6">
        <v>0</v>
      </c>
      <c r="AF28" s="42">
        <f>SUM(AB28:AE28)</f>
        <v>0</v>
      </c>
      <c r="AG28" s="6">
        <v>0</v>
      </c>
      <c r="AH28" s="6">
        <v>0</v>
      </c>
      <c r="AI28" s="6">
        <v>0</v>
      </c>
      <c r="AJ28" s="6">
        <v>0</v>
      </c>
      <c r="AK28" s="42">
        <v>0</v>
      </c>
      <c r="AL28" s="6">
        <v>0</v>
      </c>
      <c r="AM28" s="6">
        <v>0</v>
      </c>
      <c r="AN28" s="6">
        <v>0</v>
      </c>
      <c r="AO28" s="6">
        <v>0</v>
      </c>
      <c r="AP28" s="42">
        <f>SUM(AL28:AO28)</f>
        <v>0</v>
      </c>
      <c r="AQ28" s="6">
        <v>0</v>
      </c>
      <c r="AR28" s="6"/>
      <c r="AS28" s="6">
        <v>0</v>
      </c>
    </row>
    <row r="29" spans="2:45" outlineLevel="1" x14ac:dyDescent="0.3">
      <c r="B29" t="s">
        <v>193</v>
      </c>
      <c r="C29" s="6">
        <v>0</v>
      </c>
      <c r="D29" s="6">
        <v>0</v>
      </c>
      <c r="E29" s="6">
        <v>0</v>
      </c>
      <c r="F29" s="6">
        <v>0</v>
      </c>
      <c r="G29" s="42">
        <f>SUM(C29:F29)</f>
        <v>0</v>
      </c>
      <c r="H29" s="6">
        <v>0</v>
      </c>
      <c r="I29" s="6">
        <v>0</v>
      </c>
      <c r="J29" s="6">
        <v>0</v>
      </c>
      <c r="K29" s="6">
        <v>0</v>
      </c>
      <c r="L29" s="42">
        <f t="shared" si="3"/>
        <v>0</v>
      </c>
      <c r="M29" s="6">
        <v>0</v>
      </c>
      <c r="N29" s="6">
        <v>0</v>
      </c>
      <c r="O29" s="6">
        <v>3170</v>
      </c>
      <c r="P29" s="6">
        <v>-1207</v>
      </c>
      <c r="Q29" s="42">
        <f t="shared" si="4"/>
        <v>1963</v>
      </c>
      <c r="R29" s="6">
        <v>0</v>
      </c>
      <c r="S29" s="6">
        <v>0</v>
      </c>
      <c r="T29" s="6">
        <v>0</v>
      </c>
      <c r="U29" s="6">
        <v>0</v>
      </c>
      <c r="V29" s="42">
        <f t="shared" si="5"/>
        <v>0</v>
      </c>
      <c r="W29" s="6">
        <v>0</v>
      </c>
      <c r="X29" s="6">
        <v>0</v>
      </c>
      <c r="Y29" s="6">
        <v>0</v>
      </c>
      <c r="Z29" s="6">
        <v>0</v>
      </c>
      <c r="AA29" s="42">
        <f>SUM(W29:Z29)</f>
        <v>0</v>
      </c>
      <c r="AB29" s="6">
        <v>0</v>
      </c>
      <c r="AC29" s="6">
        <v>0</v>
      </c>
      <c r="AD29" s="6">
        <v>0</v>
      </c>
      <c r="AE29" s="6">
        <v>0</v>
      </c>
      <c r="AF29" s="42">
        <f>SUM(AB29:AE29)</f>
        <v>0</v>
      </c>
      <c r="AG29" s="6">
        <v>0</v>
      </c>
      <c r="AH29" s="6">
        <v>0</v>
      </c>
      <c r="AI29" s="6">
        <v>0</v>
      </c>
      <c r="AJ29" s="6">
        <v>0</v>
      </c>
      <c r="AK29" s="42">
        <v>0</v>
      </c>
      <c r="AL29" s="6">
        <v>0</v>
      </c>
      <c r="AM29" s="6">
        <v>0</v>
      </c>
      <c r="AN29" s="6">
        <v>0</v>
      </c>
      <c r="AO29" s="6">
        <v>0</v>
      </c>
      <c r="AP29" s="42">
        <f>SUM(AL29:AO29)</f>
        <v>0</v>
      </c>
      <c r="AQ29" s="6">
        <v>0</v>
      </c>
      <c r="AR29" s="6"/>
      <c r="AS29" s="6">
        <v>0</v>
      </c>
    </row>
    <row r="30" spans="2:45" x14ac:dyDescent="0.3">
      <c r="C30" s="6"/>
      <c r="D30" s="6"/>
      <c r="E30" s="6"/>
      <c r="F30" s="6"/>
      <c r="G30" s="42"/>
      <c r="H30" s="6"/>
      <c r="I30" s="6"/>
      <c r="J30" s="6"/>
      <c r="K30" s="6"/>
      <c r="L30" s="42"/>
      <c r="M30" s="6"/>
      <c r="N30" s="6"/>
      <c r="O30" s="6"/>
      <c r="P30" s="6"/>
      <c r="Q30" s="42"/>
      <c r="R30" s="6"/>
      <c r="S30" s="6"/>
      <c r="T30" s="6"/>
      <c r="U30" s="6"/>
      <c r="V30" s="42"/>
      <c r="W30" s="6"/>
      <c r="X30" s="6"/>
      <c r="Y30" s="6"/>
      <c r="Z30" s="6"/>
      <c r="AA30" s="42"/>
      <c r="AB30" s="6"/>
      <c r="AC30" s="6"/>
      <c r="AD30" s="6"/>
      <c r="AE30" s="6"/>
      <c r="AF30" s="42"/>
      <c r="AG30" s="6"/>
      <c r="AH30" s="6"/>
      <c r="AI30" s="6"/>
      <c r="AJ30" s="6"/>
      <c r="AK30" s="42"/>
      <c r="AL30" s="6"/>
      <c r="AM30" s="6"/>
      <c r="AN30" s="6"/>
      <c r="AO30" s="6"/>
      <c r="AP30" s="42"/>
      <c r="AQ30" s="6"/>
      <c r="AR30" s="6"/>
      <c r="AS30" s="6"/>
    </row>
    <row r="31" spans="2:45" x14ac:dyDescent="0.3">
      <c r="B31" s="15" t="s">
        <v>194</v>
      </c>
      <c r="C31" s="16">
        <f t="shared" ref="C31:S31" si="16">C22+C24</f>
        <v>9181</v>
      </c>
      <c r="D31" s="16">
        <f t="shared" si="16"/>
        <v>80573</v>
      </c>
      <c r="E31" s="16">
        <f t="shared" si="16"/>
        <v>3769</v>
      </c>
      <c r="F31" s="16">
        <f t="shared" si="16"/>
        <v>79406</v>
      </c>
      <c r="G31" s="41">
        <f t="shared" si="16"/>
        <v>172929</v>
      </c>
      <c r="H31" s="16">
        <f t="shared" si="16"/>
        <v>52861</v>
      </c>
      <c r="I31" s="16">
        <f t="shared" si="16"/>
        <v>78821</v>
      </c>
      <c r="J31" s="16">
        <f t="shared" si="16"/>
        <v>-73063</v>
      </c>
      <c r="K31" s="16">
        <f t="shared" si="16"/>
        <v>12053</v>
      </c>
      <c r="L31" s="41">
        <f t="shared" si="16"/>
        <v>70672</v>
      </c>
      <c r="M31" s="16">
        <f t="shared" si="16"/>
        <v>76777</v>
      </c>
      <c r="N31" s="16">
        <f t="shared" si="16"/>
        <v>30120</v>
      </c>
      <c r="O31" s="16">
        <f t="shared" si="16"/>
        <v>34807</v>
      </c>
      <c r="P31" s="16">
        <f t="shared" si="16"/>
        <v>20221</v>
      </c>
      <c r="Q31" s="41">
        <f t="shared" si="16"/>
        <v>161925</v>
      </c>
      <c r="R31" s="16">
        <f t="shared" si="16"/>
        <v>12006</v>
      </c>
      <c r="S31" s="16">
        <f t="shared" si="16"/>
        <v>16411</v>
      </c>
      <c r="T31" s="16">
        <f t="shared" ref="T31:AI31" si="17">T22+T24</f>
        <v>58963</v>
      </c>
      <c r="U31" s="16">
        <f t="shared" si="17"/>
        <v>51587</v>
      </c>
      <c r="V31" s="41">
        <f t="shared" si="17"/>
        <v>138967</v>
      </c>
      <c r="W31" s="16">
        <f t="shared" si="17"/>
        <v>51040</v>
      </c>
      <c r="X31" s="16">
        <f t="shared" si="17"/>
        <v>55842</v>
      </c>
      <c r="Y31" s="16">
        <f t="shared" si="17"/>
        <v>61265</v>
      </c>
      <c r="Z31" s="16">
        <f t="shared" si="17"/>
        <v>57616</v>
      </c>
      <c r="AA31" s="41">
        <f t="shared" si="17"/>
        <v>225763</v>
      </c>
      <c r="AB31" s="16">
        <f t="shared" si="17"/>
        <v>68943</v>
      </c>
      <c r="AC31" s="16">
        <f t="shared" si="17"/>
        <v>72526.002490000013</v>
      </c>
      <c r="AD31" s="16">
        <f t="shared" si="17"/>
        <v>67226</v>
      </c>
      <c r="AE31" s="16">
        <f t="shared" si="17"/>
        <v>57772</v>
      </c>
      <c r="AF31" s="41">
        <f t="shared" si="17"/>
        <v>266467.00248999998</v>
      </c>
      <c r="AG31" s="16">
        <f t="shared" si="17"/>
        <v>82997</v>
      </c>
      <c r="AH31" s="16">
        <f t="shared" si="17"/>
        <v>105842</v>
      </c>
      <c r="AI31" s="16">
        <f t="shared" si="17"/>
        <v>110185</v>
      </c>
      <c r="AJ31" s="16">
        <v>100765</v>
      </c>
      <c r="AK31" s="41">
        <v>399789</v>
      </c>
      <c r="AL31" s="16">
        <f>AL22+AL24</f>
        <v>100686</v>
      </c>
      <c r="AM31" s="16">
        <f>AM22+AM24</f>
        <v>143901</v>
      </c>
      <c r="AN31" s="16">
        <v>166090</v>
      </c>
      <c r="AO31" s="16">
        <f>AO22+AO24</f>
        <v>115937</v>
      </c>
      <c r="AP31" s="41">
        <f>AP22+AP24</f>
        <v>526614</v>
      </c>
      <c r="AQ31" s="16">
        <v>148413</v>
      </c>
      <c r="AR31" s="16">
        <f>AR22+AR24</f>
        <v>221301</v>
      </c>
      <c r="AS31" s="16">
        <f t="shared" ref="AS31" si="18">AS22+AS24</f>
        <v>226196</v>
      </c>
    </row>
    <row r="32" spans="2:45" x14ac:dyDescent="0.3">
      <c r="B32" s="15" t="s">
        <v>195</v>
      </c>
      <c r="C32" s="16">
        <f t="shared" ref="C32:S32" si="19">C31-C27</f>
        <v>14286</v>
      </c>
      <c r="D32" s="16">
        <f t="shared" si="19"/>
        <v>87196</v>
      </c>
      <c r="E32" s="16">
        <f t="shared" si="19"/>
        <v>7038</v>
      </c>
      <c r="F32" s="16">
        <f t="shared" si="19"/>
        <v>98322</v>
      </c>
      <c r="G32" s="41">
        <f t="shared" si="19"/>
        <v>206842</v>
      </c>
      <c r="H32" s="16">
        <f t="shared" si="19"/>
        <v>60692</v>
      </c>
      <c r="I32" s="16">
        <f t="shared" si="19"/>
        <v>86283</v>
      </c>
      <c r="J32" s="16">
        <f t="shared" si="19"/>
        <v>-59784</v>
      </c>
      <c r="K32" s="16">
        <f t="shared" si="19"/>
        <v>21462</v>
      </c>
      <c r="L32" s="41">
        <f t="shared" si="19"/>
        <v>108653</v>
      </c>
      <c r="M32" s="16">
        <f t="shared" si="19"/>
        <v>84434</v>
      </c>
      <c r="N32" s="16">
        <f>N31+N27</f>
        <v>30613</v>
      </c>
      <c r="O32" s="16">
        <f t="shared" si="19"/>
        <v>44342</v>
      </c>
      <c r="P32" s="16">
        <f t="shared" si="19"/>
        <v>24798</v>
      </c>
      <c r="Q32" s="41">
        <f t="shared" si="19"/>
        <v>183201</v>
      </c>
      <c r="R32" s="16">
        <f t="shared" si="19"/>
        <v>17363</v>
      </c>
      <c r="S32" s="16">
        <f t="shared" si="19"/>
        <v>20899</v>
      </c>
      <c r="T32" s="16">
        <f t="shared" ref="T32:AI32" si="20">T31-T27</f>
        <v>63820</v>
      </c>
      <c r="U32" s="16">
        <f t="shared" si="20"/>
        <v>60068</v>
      </c>
      <c r="V32" s="41">
        <f t="shared" si="20"/>
        <v>162150</v>
      </c>
      <c r="W32" s="16">
        <f t="shared" si="20"/>
        <v>57897</v>
      </c>
      <c r="X32" s="16">
        <f t="shared" si="20"/>
        <v>60807</v>
      </c>
      <c r="Y32" s="16">
        <f t="shared" si="20"/>
        <v>65780</v>
      </c>
      <c r="Z32" s="16">
        <f t="shared" si="20"/>
        <v>60230</v>
      </c>
      <c r="AA32" s="41">
        <f t="shared" si="20"/>
        <v>244714</v>
      </c>
      <c r="AB32" s="16">
        <f t="shared" si="20"/>
        <v>73217</v>
      </c>
      <c r="AC32" s="16">
        <f t="shared" si="20"/>
        <v>75437.002490000013</v>
      </c>
      <c r="AD32" s="16">
        <f t="shared" si="20"/>
        <v>70147</v>
      </c>
      <c r="AE32" s="16">
        <f t="shared" si="20"/>
        <v>61436</v>
      </c>
      <c r="AF32" s="41">
        <f t="shared" si="20"/>
        <v>280237.00248999998</v>
      </c>
      <c r="AG32" s="16">
        <f t="shared" si="20"/>
        <v>87344</v>
      </c>
      <c r="AH32" s="16">
        <f t="shared" si="20"/>
        <v>111432</v>
      </c>
      <c r="AI32" s="16">
        <f t="shared" si="20"/>
        <v>116828</v>
      </c>
      <c r="AJ32" s="16">
        <v>107418</v>
      </c>
      <c r="AK32" s="41">
        <v>423022</v>
      </c>
      <c r="AL32" s="16">
        <f>AL31-AL27</f>
        <v>108088</v>
      </c>
      <c r="AM32" s="16">
        <f>AM31-AM27</f>
        <v>151632</v>
      </c>
      <c r="AN32" s="16">
        <v>172215</v>
      </c>
      <c r="AO32" s="16">
        <f>AO31-AO27</f>
        <v>124665</v>
      </c>
      <c r="AP32" s="41">
        <f>AP31-AP27</f>
        <v>556600</v>
      </c>
      <c r="AQ32" s="16">
        <v>156258</v>
      </c>
      <c r="AR32" s="16">
        <f>AR31-AR27</f>
        <v>228604</v>
      </c>
      <c r="AS32" s="16">
        <f t="shared" ref="AS32" si="21">AS31-AS27</f>
        <v>236059</v>
      </c>
    </row>
    <row r="33" spans="2:45" outlineLevel="1" x14ac:dyDescent="0.3">
      <c r="B33" t="s">
        <v>196</v>
      </c>
      <c r="C33" s="12">
        <f t="shared" ref="C33:AI33" si="22">IFERROR(C31/C22,0)</f>
        <v>5.6188302110809871E-2</v>
      </c>
      <c r="D33" s="12">
        <f t="shared" si="22"/>
        <v>0.46516984966399555</v>
      </c>
      <c r="E33" s="12">
        <f t="shared" si="22"/>
        <v>2.9168214462605251E-2</v>
      </c>
      <c r="F33" s="12">
        <f t="shared" si="22"/>
        <v>0.55225510310533088</v>
      </c>
      <c r="G33" s="43">
        <f t="shared" si="22"/>
        <v>0.28367152769803644</v>
      </c>
      <c r="H33" s="12">
        <f t="shared" si="22"/>
        <v>0.37044745786467642</v>
      </c>
      <c r="I33" s="12">
        <f t="shared" si="22"/>
        <v>0.47202726009677576</v>
      </c>
      <c r="J33" s="12">
        <f t="shared" si="22"/>
        <v>-11.56243076436145</v>
      </c>
      <c r="K33" s="12">
        <f t="shared" si="22"/>
        <v>0.27416860015467903</v>
      </c>
      <c r="L33" s="43">
        <f t="shared" si="22"/>
        <v>0.1963329258806534</v>
      </c>
      <c r="M33" s="12">
        <f t="shared" si="22"/>
        <v>0.45791360255745017</v>
      </c>
      <c r="N33" s="12">
        <f t="shared" si="22"/>
        <v>0.30556034613940936</v>
      </c>
      <c r="O33" s="12">
        <f t="shared" si="22"/>
        <v>0.77593740247001652</v>
      </c>
      <c r="P33" s="12">
        <f t="shared" si="22"/>
        <v>0.20917987338105681</v>
      </c>
      <c r="Q33" s="43">
        <f t="shared" si="22"/>
        <v>0.39710275010667884</v>
      </c>
      <c r="R33" s="12">
        <f t="shared" si="22"/>
        <v>0.18102044508775103</v>
      </c>
      <c r="S33" s="12">
        <f t="shared" si="22"/>
        <v>0.28233492757113854</v>
      </c>
      <c r="T33" s="12">
        <f t="shared" si="22"/>
        <v>0.29706077949296683</v>
      </c>
      <c r="U33" s="12">
        <f t="shared" si="22"/>
        <v>0.27099278746395045</v>
      </c>
      <c r="V33" s="43">
        <f t="shared" si="22"/>
        <v>0.27073198766415807</v>
      </c>
      <c r="W33" s="12">
        <f t="shared" si="22"/>
        <v>0.31661352555115813</v>
      </c>
      <c r="X33" s="12">
        <f t="shared" si="22"/>
        <v>0.3592650256700593</v>
      </c>
      <c r="Y33" s="12">
        <f t="shared" si="22"/>
        <v>0.38226118425157546</v>
      </c>
      <c r="Z33" s="12">
        <f t="shared" si="22"/>
        <v>0.40366278295839086</v>
      </c>
      <c r="AA33" s="43">
        <f t="shared" si="22"/>
        <v>0.36434366239915567</v>
      </c>
      <c r="AB33" s="12">
        <f t="shared" si="22"/>
        <v>0.40071025038941716</v>
      </c>
      <c r="AC33" s="12">
        <f t="shared" si="22"/>
        <v>0.34622252278475985</v>
      </c>
      <c r="AD33" s="12">
        <f t="shared" si="22"/>
        <v>0.31910419564154535</v>
      </c>
      <c r="AE33" s="12">
        <f t="shared" si="22"/>
        <v>0.27865563080010031</v>
      </c>
      <c r="AF33" s="43">
        <f t="shared" si="22"/>
        <v>0.33328163804775174</v>
      </c>
      <c r="AG33" s="12">
        <f t="shared" si="22"/>
        <v>0.32791788323330817</v>
      </c>
      <c r="AH33" s="12">
        <f t="shared" si="22"/>
        <v>0.3377993667977327</v>
      </c>
      <c r="AI33" s="12">
        <f t="shared" si="22"/>
        <v>0.36497063606943997</v>
      </c>
      <c r="AJ33" s="12">
        <v>0.35617082343626288</v>
      </c>
      <c r="AK33" s="43">
        <v>0.34726695644016387</v>
      </c>
      <c r="AL33" s="12">
        <f>IFERROR(AL31/AL22,0)</f>
        <v>0.32643308488116118</v>
      </c>
      <c r="AM33" s="12">
        <f>IFERROR(AM31/AM22,0)</f>
        <v>0.36697268762910257</v>
      </c>
      <c r="AN33" s="12">
        <v>0.33102406396862155</v>
      </c>
      <c r="AO33" s="12">
        <f>IFERROR(AO31/AO22,0)</f>
        <v>0.31529894888565563</v>
      </c>
      <c r="AP33" s="43">
        <f>IFERROR(AP31/AP22,0)</f>
        <v>0.33541780253040721</v>
      </c>
      <c r="AQ33" s="12">
        <v>0.33809140881102029</v>
      </c>
      <c r="AR33" s="12">
        <f>IFERROR(AR31/AR22,0)</f>
        <v>0.33281649005765984</v>
      </c>
      <c r="AS33" s="12">
        <f t="shared" ref="AS33" si="23">IFERROR(AS31/AS22,0)</f>
        <v>0.41250296343576182</v>
      </c>
    </row>
    <row r="34" spans="2:45" outlineLevel="1" x14ac:dyDescent="0.3">
      <c r="B34" t="s">
        <v>197</v>
      </c>
      <c r="C34" s="12"/>
      <c r="D34" s="12"/>
      <c r="E34" s="12"/>
      <c r="F34" s="12">
        <f>SUM(C31:F31)/SUM(C22:F22)</f>
        <v>0.28367152769803644</v>
      </c>
      <c r="G34" s="43">
        <f>G33</f>
        <v>0.28367152769803644</v>
      </c>
      <c r="H34" s="12">
        <f>SUM(D31:F31,H31)/SUM(D22:F22,H22)</f>
        <v>0.36781466714665106</v>
      </c>
      <c r="I34" s="12">
        <f>SUM(E31:F31,H31:I31)/SUM(E22:F22,H22:I22)</f>
        <v>0.36873927370083065</v>
      </c>
      <c r="J34" s="12">
        <f>SUM(F31,H31:J31)/SUM(F22,H22:J22)</f>
        <v>0.30019596200816473</v>
      </c>
      <c r="K34" s="12">
        <f>SUM(H31,I31:K31)/SUM(H22,I22:K22)</f>
        <v>0.1963329258806534</v>
      </c>
      <c r="L34" s="43">
        <f>L33</f>
        <v>0.1963329258806534</v>
      </c>
      <c r="M34" s="12">
        <f>SUM(I31:K31,M31)/SUM(I22:K22,M22)</f>
        <v>0.24572651793043968</v>
      </c>
      <c r="N34" s="12">
        <f>SUM(J31:K31,M31:N31)/SUM(J22:K22,M22:N22)</f>
        <v>0.14497300337102437</v>
      </c>
      <c r="O34" s="12">
        <f>SUM(K31,M31:O31)/SUM(K22,M22:O22)</f>
        <v>0.4330451191347941</v>
      </c>
      <c r="P34" s="12">
        <f>SUM(M31,N31:P31)/SUM(M22,N22:P22)</f>
        <v>0.39710275010667884</v>
      </c>
      <c r="Q34" s="43">
        <f>Q33</f>
        <v>0.39710275010667884</v>
      </c>
      <c r="R34" s="12">
        <f>SUM(N31:P31,R31)/SUM(N22:P22,R22)</f>
        <v>0.31705844535168703</v>
      </c>
      <c r="S34" s="12">
        <f>SUM(O31:P31,R31:S31)/SUM(O22:P22,R22:S22)</f>
        <v>0.31373131410352811</v>
      </c>
      <c r="T34" s="12">
        <f>SUM(P31,R31:T31)/SUM(P22,R22:T22)</f>
        <v>0.25643341610939785</v>
      </c>
      <c r="U34" s="12">
        <f>SUM(R31,S31:U31)/SUM(R22,S22:U22)</f>
        <v>0.27073198766415807</v>
      </c>
      <c r="V34" s="43">
        <f>V33</f>
        <v>0.27073198766415807</v>
      </c>
      <c r="W34" s="12">
        <f>SUM(S31:U31,W31)/SUM(S22:U22,W22)</f>
        <v>0.29267671079263974</v>
      </c>
      <c r="X34" s="12">
        <f>SUM(T31:U31,W31:X31)/SUM(T22:U22,W22:X22)</f>
        <v>0.30819953762698604</v>
      </c>
      <c r="Y34" s="12">
        <f>SUM(U31,W31:Y31)/SUM(U22,W22:Y22)</f>
        <v>0.32930150028549032</v>
      </c>
      <c r="Z34" s="12">
        <f>SUM(W31,X31:Z31)/SUM(W22,X22:Z22)</f>
        <v>0.36434366239915567</v>
      </c>
      <c r="AA34" s="43">
        <f>AA33</f>
        <v>0.36434366239915567</v>
      </c>
      <c r="AB34" s="12">
        <f>SUM(X31:Z31,AB31)/SUM(X22:Z22,AB22)</f>
        <v>0.38647145311020492</v>
      </c>
      <c r="AC34" s="12">
        <f>SUM(Y31:Z31,AB31:AC31)/SUM(Y22:Z22,AB22:AC22)</f>
        <v>0.38033228718406947</v>
      </c>
      <c r="AD34" s="12">
        <f>SUM(Z31,AB31:AD31)/SUM(Z22,AB22:AD22)</f>
        <v>0.36236043180438315</v>
      </c>
      <c r="AE34" s="12">
        <f>SUM(AB31,AC31:AE31)/SUM(AB22,AC22:AE22)</f>
        <v>0.33328163804775174</v>
      </c>
      <c r="AF34" s="43">
        <f>AF33</f>
        <v>0.33328163804775174</v>
      </c>
      <c r="AG34" s="12">
        <f>SUM(AC31:AE31,AG31)/SUM(AC22:AE22,AG22)</f>
        <v>0.31856535006265474</v>
      </c>
      <c r="AH34" s="12">
        <f>SUM(AD31:AE31,AG31:AH31)/SUM(AD22:AE22,AG22:AH22)</f>
        <v>0.318802022701554</v>
      </c>
      <c r="AI34" s="12">
        <f>SUM(AE31,AG31:AI31)/SUM(AE22,AG22:AI22)</f>
        <v>0.3317008411611147</v>
      </c>
      <c r="AJ34" s="12">
        <v>0.34726695644016387</v>
      </c>
      <c r="AK34" s="43">
        <v>0.34726695644016387</v>
      </c>
      <c r="AL34" s="12">
        <f>SUM(AH31:AJ31,AL31)/SUM(AH22:AJ22,AL22)</f>
        <v>0.34599994695769215</v>
      </c>
      <c r="AM34" s="12">
        <f>SUM(AI31:AJ31,AL31:AM31)/SUM(AI22:AJ22,AL22:AM22)</f>
        <v>0.35439704493436214</v>
      </c>
      <c r="AN34" s="12">
        <v>0.34435182136650799</v>
      </c>
      <c r="AO34" s="12">
        <f>SUM(AL31,AM31:AO31)/SUM(AL22,AM22:AO22)</f>
        <v>0.33541780253040721</v>
      </c>
      <c r="AP34" s="43">
        <f>AP33</f>
        <v>0.33541780253040721</v>
      </c>
      <c r="AQ34" s="12">
        <v>0.3377375843401621</v>
      </c>
      <c r="AR34" s="12">
        <f>SUM(AN31:AO31,AQ31:AR31)/SUM(AN22:AO22,AQ22:AR22)</f>
        <v>0.33027002703006753</v>
      </c>
      <c r="AS34" s="12">
        <f>SUM(AO31,AQ31:AS31)/SUM(AO22,AQ22:AS22)</f>
        <v>0.35240613437282481</v>
      </c>
    </row>
    <row r="35" spans="2:45" outlineLevel="1" x14ac:dyDescent="0.3">
      <c r="B35" t="s">
        <v>198</v>
      </c>
      <c r="C35" s="12">
        <f t="shared" ref="C35:AI35" si="24">IFERROR((C31-C27)/C22,0)</f>
        <v>8.7431225787499164E-2</v>
      </c>
      <c r="D35" s="12">
        <f t="shared" si="24"/>
        <v>0.50340623051520683</v>
      </c>
      <c r="E35" s="12">
        <f t="shared" si="24"/>
        <v>5.4466939078751858E-2</v>
      </c>
      <c r="F35" s="12">
        <f t="shared" si="24"/>
        <v>0.68381263692318395</v>
      </c>
      <c r="G35" s="43">
        <f t="shared" si="24"/>
        <v>0.33930217680156166</v>
      </c>
      <c r="H35" s="12">
        <f t="shared" si="24"/>
        <v>0.42532674585654717</v>
      </c>
      <c r="I35" s="12">
        <f t="shared" si="24"/>
        <v>0.51671417620849902</v>
      </c>
      <c r="J35" s="12">
        <f t="shared" si="24"/>
        <v>-9.4609906630796008</v>
      </c>
      <c r="K35" s="12">
        <f t="shared" si="24"/>
        <v>0.48819434966562031</v>
      </c>
      <c r="L35" s="43">
        <f t="shared" si="24"/>
        <v>0.30184742749194354</v>
      </c>
      <c r="M35" s="12">
        <f t="shared" si="24"/>
        <v>0.50358150381410771</v>
      </c>
      <c r="N35" s="12">
        <f t="shared" si="24"/>
        <v>0.30055897659602526</v>
      </c>
      <c r="O35" s="12">
        <f t="shared" si="24"/>
        <v>0.98849703508850151</v>
      </c>
      <c r="P35" s="12">
        <f t="shared" si="24"/>
        <v>0.25652749617246656</v>
      </c>
      <c r="Q35" s="43">
        <f t="shared" si="24"/>
        <v>0.44927973396506821</v>
      </c>
      <c r="R35" s="12">
        <f t="shared" si="24"/>
        <v>0.26179060370303359</v>
      </c>
      <c r="S35" s="12">
        <f t="shared" si="24"/>
        <v>0.35954650242576469</v>
      </c>
      <c r="T35" s="12">
        <f t="shared" si="24"/>
        <v>0.32153077264116725</v>
      </c>
      <c r="U35" s="12">
        <f t="shared" si="24"/>
        <v>0.31554451232644998</v>
      </c>
      <c r="V35" s="43">
        <f t="shared" si="24"/>
        <v>0.31589652075487873</v>
      </c>
      <c r="W35" s="12">
        <f t="shared" si="24"/>
        <v>0.35914916318251183</v>
      </c>
      <c r="X35" s="12">
        <f t="shared" si="24"/>
        <v>0.39120784384368928</v>
      </c>
      <c r="Y35" s="12">
        <f t="shared" si="24"/>
        <v>0.41043239533287579</v>
      </c>
      <c r="Z35" s="12">
        <f t="shared" si="24"/>
        <v>0.42197669775034508</v>
      </c>
      <c r="AA35" s="43">
        <f t="shared" si="24"/>
        <v>0.39492740174584395</v>
      </c>
      <c r="AB35" s="12">
        <f t="shared" si="24"/>
        <v>0.42555157743007926</v>
      </c>
      <c r="AC35" s="12">
        <f t="shared" si="24"/>
        <v>0.3601189699792044</v>
      </c>
      <c r="AD35" s="12">
        <f t="shared" si="24"/>
        <v>0.33296941676832598</v>
      </c>
      <c r="AE35" s="12">
        <f t="shared" si="24"/>
        <v>0.29632845208465974</v>
      </c>
      <c r="AF35" s="43">
        <f t="shared" si="24"/>
        <v>0.35050436398767282</v>
      </c>
      <c r="AG35" s="12">
        <f t="shared" si="24"/>
        <v>0.34509270929226443</v>
      </c>
      <c r="AH35" s="12">
        <f t="shared" si="24"/>
        <v>0.35564009600163404</v>
      </c>
      <c r="AI35" s="12">
        <f t="shared" si="24"/>
        <v>0.38697453801080489</v>
      </c>
      <c r="AJ35" s="12">
        <v>0.37968696979979638</v>
      </c>
      <c r="AK35" s="43">
        <v>0.36744773479818355</v>
      </c>
      <c r="AL35" s="12">
        <f>IFERROR((AL31-AL27)/AL22,0)</f>
        <v>0.35043103588021124</v>
      </c>
      <c r="AM35" s="12">
        <f>IFERROR((AM31-AM27)/AM22,0)</f>
        <v>0.38668808813403716</v>
      </c>
      <c r="AN35" s="12">
        <v>0.34323143582609528</v>
      </c>
      <c r="AO35" s="12">
        <f>IFERROR((AO31-AO27)/AO22,0)</f>
        <v>0.3390353680259991</v>
      </c>
      <c r="AP35" s="43">
        <f>IFERROR((AP31-AP27)/AP22,0)</f>
        <v>0.35451687362740952</v>
      </c>
      <c r="AQ35" s="12">
        <v>0.35596266740779048</v>
      </c>
      <c r="AR35" s="12">
        <f>IFERROR((AR31-AR27)/AR22,0)</f>
        <v>0.34379953499144278</v>
      </c>
      <c r="AS35" s="12">
        <f t="shared" ref="AS35" si="25">IFERROR((AS31-AS27)/AS22,0)</f>
        <v>0.43048965077049328</v>
      </c>
    </row>
    <row r="36" spans="2:45" outlineLevel="1" x14ac:dyDescent="0.3">
      <c r="B36" t="s">
        <v>199</v>
      </c>
      <c r="C36" s="12"/>
      <c r="D36" s="12"/>
      <c r="E36" s="12"/>
      <c r="F36" s="12">
        <f>(SUM(C31:F31)-SUM(C27:F27))/SUM(C22:F22)</f>
        <v>0.33930217680156166</v>
      </c>
      <c r="G36" s="43">
        <f>G35</f>
        <v>0.33930217680156166</v>
      </c>
      <c r="H36" s="12">
        <f>(SUM(D31:F31,H31)-SUM(D27:F27,H27))/SUM(D22:F22,H22)</f>
        <v>0.4300298179002493</v>
      </c>
      <c r="I36" s="12">
        <f>(SUM(E31:F31,H31:I31)-SUM(E27:F27,H27:I27))/SUM(E22:F22,H22:I22)</f>
        <v>0.43305931214388688</v>
      </c>
      <c r="J36" s="12">
        <f>(SUM(F31,H31:J31)-SUM(F27,H27:J27))/SUM(F22,H22:J22)</f>
        <v>0.40347946748792363</v>
      </c>
      <c r="K36" s="12">
        <f>(SUM(H31,I31:K31)-SUM(H27,I27:K27))/SUM(H22,I22:K22)</f>
        <v>0.30184742749194354</v>
      </c>
      <c r="L36" s="43">
        <f>L35</f>
        <v>0.30184742749194354</v>
      </c>
      <c r="M36" s="12">
        <f>(SUM(I31:K31,M31)-SUM(I27:K27,M27))/SUM(I22:K22,M22)</f>
        <v>0.3439438654099945</v>
      </c>
      <c r="N36" s="12">
        <f>(SUM(J31:K31,M31:N31)-SUM(J27:K27,M27:N27))/SUM(J22:K22,M22:N22)</f>
        <v>0.23928586096973029</v>
      </c>
      <c r="O36" s="12">
        <f>(SUM(K31,M31:O31)-SUM(K27,M27:O27))/SUM(K22,M22:O22)</f>
        <v>0.50657635329240125</v>
      </c>
      <c r="P36" s="12">
        <f>(SUM(M31,N31:P31)-SUM(M27,N27:P27))/SUM(M22,N22:P22)</f>
        <v>0.44927973396506821</v>
      </c>
      <c r="Q36" s="43">
        <f>Q35</f>
        <v>0.44927973396506821</v>
      </c>
      <c r="R36" s="12">
        <f>(SUM(N31:P31,R31)-SUM(N27:P27,R27))/SUM(N22:P22,R22)</f>
        <v>0.37898591163195972</v>
      </c>
      <c r="S36" s="12">
        <f>(SUM(O31:P31,R31:S31)-SUM(O27:P27,R27:S27))/SUM(O22:P22,R22:S22)</f>
        <v>0.40380335067825668</v>
      </c>
      <c r="T36" s="12">
        <f>(SUM(P31,R31:T31)-SUM(P27,R27:T27))/SUM(P22,R22:T22)</f>
        <v>0.30237889829983366</v>
      </c>
      <c r="U36" s="12">
        <f>(SUM(R31,S31:U31)-SUM(R27,S27:U27))/SUM(R22,S22:U22)</f>
        <v>0.31589652075487873</v>
      </c>
      <c r="V36" s="43">
        <f>V35</f>
        <v>0.31589652075487873</v>
      </c>
      <c r="W36" s="12">
        <f>(SUM(S31:U31,W31)-SUM(S27:U27,W27))/SUM(S22:U22,W22)</f>
        <v>0.3332615347683181</v>
      </c>
      <c r="X36" s="12">
        <f>(SUM(T31:U31,W31:X31)-SUM(T27:U27,W27:X27))/SUM(T22:U22,W22:X22)</f>
        <v>0.34386264318042326</v>
      </c>
      <c r="Y36" s="12">
        <f>(SUM(U31,W31:Y31)-SUM(U27,W27:Y27))/SUM(U22,W22:Y22)</f>
        <v>0.36649467309482026</v>
      </c>
      <c r="Z36" s="12">
        <f>(SUM(W31,X31:Z31)-SUM(W27,X27:Z27))/SUM(W22,X22:Z22)</f>
        <v>0.39492740174584395</v>
      </c>
      <c r="AA36" s="43">
        <f>AA35</f>
        <v>0.39492740174584395</v>
      </c>
      <c r="AB36" s="12">
        <f>(SUM(X31:Z31,AB31)-SUM(X27:Z27,AB27))/SUM(X22:Z22,AB22)</f>
        <v>0.41243225496400415</v>
      </c>
      <c r="AC36" s="12">
        <f>(SUM(Y31:Z31,AB31:AC31)-SUM(Y27:Z27,AB27:AC27))/SUM(Y22:Z22,AB22:AC22)</f>
        <v>0.40124289331691121</v>
      </c>
      <c r="AD36" s="12">
        <f>(SUM(Z31,AB31:AD31)-SUM(Z27,AB27:AD27))/SUM(Z22,AB22:AD22)</f>
        <v>0.37966810835343906</v>
      </c>
      <c r="AE36" s="12">
        <f>(SUM(AB31,AC31:AE31)-SUM(AB27,AC27:AE27))/SUM(AB22,AC22:AE22)</f>
        <v>0.35050436398767282</v>
      </c>
      <c r="AF36" s="43">
        <f>AF35</f>
        <v>0.35050436398767282</v>
      </c>
      <c r="AG36" s="12">
        <f>(SUM(AC31:AE31,AG31)-SUM(AC27:AE27,AG27))/SUM(AC22:AE22,AG22)</f>
        <v>0.3342857421251868</v>
      </c>
      <c r="AH36" s="12">
        <f>(SUM(AD31:AE31,AG31:AH31)-SUM(AD27:AE27,AG27:AH27))/SUM(AD22:AE22,AG22:AH22)</f>
        <v>0.33558540713065277</v>
      </c>
      <c r="AI36" s="12">
        <f>(SUM(AE31,AG31:AI31)-SUM(AE27,AG27:AI27))/SUM(AE22,AG22:AI22)</f>
        <v>0.35052098440393581</v>
      </c>
      <c r="AJ36" s="12">
        <v>0.36744773479818355</v>
      </c>
      <c r="AK36" s="43">
        <v>0.36744773479818355</v>
      </c>
      <c r="AL36" s="12">
        <f>(SUM(AH31:AJ31,AL31)-SUM(AH27:AJ27,AL27))/SUM(AH22:AJ22,AL22)</f>
        <v>0.36778707491562956</v>
      </c>
      <c r="AM36" s="12">
        <f>(SUM(AI31:AJ31,AL31:AM31)-SUM(AI27:AJ27,AL27:AM27))/SUM(AI22:AJ22,AL22:AM22)</f>
        <v>0.37651413660954763</v>
      </c>
      <c r="AN36" s="12">
        <v>0.36314418430533701</v>
      </c>
      <c r="AO36" s="12">
        <f>(SUM(AL31,AM31:AO31)-SUM(AL27,AM27:AO27))/SUM(AL22,AM22:AO22)</f>
        <v>0.35451687362740952</v>
      </c>
      <c r="AP36" s="43">
        <f>AP35</f>
        <v>0.35451687362740952</v>
      </c>
      <c r="AQ36" s="12">
        <v>0.35563116490273172</v>
      </c>
      <c r="AR36" s="12">
        <f>(SUM(AN31:AO31,AQ31:AR31)-SUM(AN27:AO27,AQ27:AR27))/SUM(AN22:AO22,AQ22:AR22)</f>
        <v>0.34547304645178423</v>
      </c>
      <c r="AS36" s="12">
        <f>(SUM(AO31,AQ31:AS31)-SUM(AO27,AQ27:AS27))/SUM(AO22,AQ22:AS22)</f>
        <v>0.36910892383124039</v>
      </c>
    </row>
    <row r="37" spans="2:45" x14ac:dyDescent="0.3">
      <c r="C37" s="6"/>
      <c r="D37" s="6"/>
      <c r="E37" s="6"/>
      <c r="F37" s="6"/>
      <c r="G37" s="42"/>
      <c r="H37" s="6"/>
      <c r="I37" s="6"/>
      <c r="J37" s="6"/>
      <c r="K37" s="6"/>
      <c r="L37" s="42"/>
      <c r="M37" s="6"/>
      <c r="N37" s="6"/>
      <c r="O37" s="6"/>
      <c r="P37" s="6"/>
      <c r="Q37" s="42"/>
      <c r="R37" s="6"/>
      <c r="S37" s="6"/>
      <c r="T37" s="6"/>
      <c r="U37" s="6"/>
      <c r="V37" s="42"/>
      <c r="W37" s="6"/>
      <c r="X37" s="6"/>
      <c r="Y37" s="6"/>
      <c r="Z37" s="6"/>
      <c r="AA37" s="42"/>
      <c r="AB37" s="6"/>
      <c r="AC37" s="6"/>
      <c r="AD37" s="6"/>
      <c r="AE37" s="6"/>
      <c r="AF37" s="42"/>
      <c r="AG37" s="6"/>
      <c r="AH37" s="6"/>
      <c r="AI37" s="6"/>
      <c r="AJ37" s="6"/>
      <c r="AK37" s="42"/>
      <c r="AL37" s="6"/>
      <c r="AM37" s="6"/>
      <c r="AN37" s="6"/>
      <c r="AO37" s="6"/>
      <c r="AP37" s="42"/>
      <c r="AQ37" s="6"/>
      <c r="AR37" s="6"/>
      <c r="AS37" s="6"/>
    </row>
    <row r="38" spans="2:45" x14ac:dyDescent="0.3">
      <c r="B38" t="s">
        <v>200</v>
      </c>
      <c r="C38" s="6">
        <v>-7442</v>
      </c>
      <c r="D38" s="6">
        <v>-14899</v>
      </c>
      <c r="E38" s="6">
        <v>-11202</v>
      </c>
      <c r="F38" s="6">
        <v>-12671</v>
      </c>
      <c r="G38" s="42">
        <f>SUM(C38:F38)</f>
        <v>-46214</v>
      </c>
      <c r="H38" s="6">
        <v>-11577</v>
      </c>
      <c r="I38" s="6">
        <v>-8368</v>
      </c>
      <c r="J38" s="6">
        <v>-9812</v>
      </c>
      <c r="K38" s="6">
        <v>-12004</v>
      </c>
      <c r="L38" s="42">
        <f t="shared" si="3"/>
        <v>-41761</v>
      </c>
      <c r="M38" s="6">
        <v>-9063</v>
      </c>
      <c r="N38" s="6">
        <v>-10655</v>
      </c>
      <c r="O38" s="6">
        <v>-10881</v>
      </c>
      <c r="P38" s="6">
        <v>-8123</v>
      </c>
      <c r="Q38" s="42">
        <f t="shared" si="4"/>
        <v>-38722</v>
      </c>
      <c r="R38" s="6">
        <v>-6835</v>
      </c>
      <c r="S38" s="6">
        <v>-6486</v>
      </c>
      <c r="T38" s="6">
        <v>-14726</v>
      </c>
      <c r="U38" s="6">
        <v>-22608</v>
      </c>
      <c r="V38" s="42">
        <f t="shared" si="5"/>
        <v>-50655</v>
      </c>
      <c r="W38" s="6">
        <v>-17335</v>
      </c>
      <c r="X38" s="6">
        <v>-18625</v>
      </c>
      <c r="Y38" s="6">
        <v>-21382</v>
      </c>
      <c r="Z38" s="6">
        <v>-19356</v>
      </c>
      <c r="AA38" s="42">
        <f>SUM(W38:Z38)</f>
        <v>-76698</v>
      </c>
      <c r="AB38" s="6">
        <v>-20873</v>
      </c>
      <c r="AC38" s="6">
        <v>-17869</v>
      </c>
      <c r="AD38" s="6">
        <v>-17733</v>
      </c>
      <c r="AE38" s="6">
        <v>-19114</v>
      </c>
      <c r="AF38" s="42">
        <f>SUM(AB38:AE38)</f>
        <v>-75589</v>
      </c>
      <c r="AG38" s="6">
        <v>-20392</v>
      </c>
      <c r="AH38" s="6">
        <v>-24411</v>
      </c>
      <c r="AI38" s="6">
        <v>-29803.999249999993</v>
      </c>
      <c r="AJ38" s="6">
        <v>-30862.000750000007</v>
      </c>
      <c r="AK38" s="42">
        <v>-105469</v>
      </c>
      <c r="AL38" s="6">
        <v>-28493</v>
      </c>
      <c r="AM38" s="6">
        <v>-32718</v>
      </c>
      <c r="AN38" s="6">
        <v>-47185</v>
      </c>
      <c r="AO38" s="6">
        <v>-35982</v>
      </c>
      <c r="AP38" s="42">
        <f>SUM(AL38:AO38)</f>
        <v>-144378</v>
      </c>
      <c r="AQ38" s="6">
        <v>-36105</v>
      </c>
      <c r="AR38" s="6">
        <v>-54942</v>
      </c>
      <c r="AS38" s="6">
        <v>-65956</v>
      </c>
    </row>
    <row r="39" spans="2:45" x14ac:dyDescent="0.3">
      <c r="B39" t="s">
        <v>201</v>
      </c>
      <c r="C39" s="6">
        <v>-7463</v>
      </c>
      <c r="D39" s="6">
        <v>-7607</v>
      </c>
      <c r="E39" s="6">
        <v>-9161</v>
      </c>
      <c r="F39" s="6">
        <v>-7089</v>
      </c>
      <c r="G39" s="42">
        <f>SUM(C39:F39)</f>
        <v>-31320</v>
      </c>
      <c r="H39" s="6">
        <v>-6388</v>
      </c>
      <c r="I39" s="6">
        <v>-8997</v>
      </c>
      <c r="J39" s="6">
        <v>-7474</v>
      </c>
      <c r="K39" s="6">
        <v>-9275</v>
      </c>
      <c r="L39" s="42">
        <f t="shared" si="3"/>
        <v>-32134</v>
      </c>
      <c r="M39" s="6">
        <v>-6723</v>
      </c>
      <c r="N39" s="6">
        <v>-9259</v>
      </c>
      <c r="O39" s="6">
        <v>-5085</v>
      </c>
      <c r="P39" s="6">
        <v>-7582</v>
      </c>
      <c r="Q39" s="42">
        <f t="shared" si="4"/>
        <v>-28649</v>
      </c>
      <c r="R39" s="6">
        <v>-8251</v>
      </c>
      <c r="S39" s="6">
        <v>-9170</v>
      </c>
      <c r="T39" s="6">
        <v>-11457</v>
      </c>
      <c r="U39" s="6">
        <v>-17961</v>
      </c>
      <c r="V39" s="42">
        <f t="shared" si="5"/>
        <v>-46839</v>
      </c>
      <c r="W39" s="6">
        <v>-14219</v>
      </c>
      <c r="X39" s="6">
        <v>-14000</v>
      </c>
      <c r="Y39" s="6">
        <v>-14499</v>
      </c>
      <c r="Z39" s="6">
        <v>-17968</v>
      </c>
      <c r="AA39" s="42">
        <f>SUM(W39:Z39)</f>
        <v>-60686</v>
      </c>
      <c r="AB39" s="6">
        <v>-17226</v>
      </c>
      <c r="AC39" s="6">
        <v>-17941</v>
      </c>
      <c r="AD39" s="6">
        <v>-19296</v>
      </c>
      <c r="AE39" s="6">
        <v>-20178.727794000002</v>
      </c>
      <c r="AF39" s="42">
        <f>SUM(AB39:AE39)</f>
        <v>-74641.727794000006</v>
      </c>
      <c r="AG39" s="6">
        <v>-18756</v>
      </c>
      <c r="AH39" s="6">
        <v>-21303</v>
      </c>
      <c r="AI39" s="6">
        <v>-22256.780712</v>
      </c>
      <c r="AJ39" s="6">
        <v>-24607.219288</v>
      </c>
      <c r="AK39" s="42">
        <v>-86923</v>
      </c>
      <c r="AL39" s="6">
        <v>-21928</v>
      </c>
      <c r="AM39" s="6">
        <v>-24996</v>
      </c>
      <c r="AN39" s="6">
        <v>-25305</v>
      </c>
      <c r="AO39" s="6">
        <v>-29277</v>
      </c>
      <c r="AP39" s="42">
        <f>SUM(AL39:AO39)</f>
        <v>-101506</v>
      </c>
      <c r="AQ39" s="6">
        <v>-26377</v>
      </c>
      <c r="AR39" s="6">
        <v>-30980</v>
      </c>
      <c r="AS39" s="6">
        <v>-35733</v>
      </c>
    </row>
    <row r="40" spans="2:45" x14ac:dyDescent="0.3">
      <c r="B40" t="s">
        <v>202</v>
      </c>
      <c r="C40" s="6">
        <v>-247</v>
      </c>
      <c r="D40" s="6">
        <v>3038</v>
      </c>
      <c r="E40" s="6">
        <v>-3306</v>
      </c>
      <c r="F40" s="6">
        <v>-5043</v>
      </c>
      <c r="G40" s="42">
        <f>SUM(C40:F40)</f>
        <v>-5558</v>
      </c>
      <c r="H40" s="6">
        <v>-16289</v>
      </c>
      <c r="I40" s="6">
        <v>-6889</v>
      </c>
      <c r="J40" s="6">
        <v>-3112</v>
      </c>
      <c r="K40" s="6">
        <v>-25082</v>
      </c>
      <c r="L40" s="42">
        <f t="shared" si="3"/>
        <v>-51372</v>
      </c>
      <c r="M40" s="6">
        <v>-3950</v>
      </c>
      <c r="N40" s="6">
        <v>-4854</v>
      </c>
      <c r="O40" s="6">
        <v>-4311</v>
      </c>
      <c r="P40" s="6">
        <v>8781</v>
      </c>
      <c r="Q40" s="42">
        <f t="shared" si="4"/>
        <v>-4334</v>
      </c>
      <c r="R40" s="6">
        <v>-7133</v>
      </c>
      <c r="S40" s="6">
        <v>-100045</v>
      </c>
      <c r="T40" s="6">
        <v>-8460</v>
      </c>
      <c r="U40" s="6">
        <v>-6054</v>
      </c>
      <c r="V40" s="42">
        <f t="shared" si="5"/>
        <v>-121692</v>
      </c>
      <c r="W40" s="6">
        <v>-6923</v>
      </c>
      <c r="X40" s="6">
        <v>-6479</v>
      </c>
      <c r="Y40" s="6">
        <v>-6405</v>
      </c>
      <c r="Z40" s="6">
        <v>-7437</v>
      </c>
      <c r="AA40" s="42">
        <f>SUM(W40:Z40)</f>
        <v>-27244</v>
      </c>
      <c r="AB40" s="6">
        <v>-9303</v>
      </c>
      <c r="AC40" s="6">
        <v>-8252</v>
      </c>
      <c r="AD40" s="6">
        <v>-6488</v>
      </c>
      <c r="AE40" s="6">
        <v>-5148</v>
      </c>
      <c r="AF40" s="42">
        <f>SUM(AB40:AE40)</f>
        <v>-29191</v>
      </c>
      <c r="AG40" s="6">
        <v>-9646</v>
      </c>
      <c r="AH40" s="6">
        <v>-6800</v>
      </c>
      <c r="AI40" s="6">
        <v>-11232.285090000001</v>
      </c>
      <c r="AJ40" s="6">
        <v>-9652.7149100000006</v>
      </c>
      <c r="AK40" s="42">
        <v>-37331</v>
      </c>
      <c r="AL40" s="6">
        <v>-6151</v>
      </c>
      <c r="AM40" s="6">
        <v>-7166</v>
      </c>
      <c r="AN40" s="6">
        <v>-10776</v>
      </c>
      <c r="AO40" s="6">
        <v>-8817</v>
      </c>
      <c r="AP40" s="42">
        <f>SUM(AL40:AO40)</f>
        <v>-32910</v>
      </c>
      <c r="AQ40" s="6">
        <v>284</v>
      </c>
      <c r="AR40" s="6">
        <v>-5359</v>
      </c>
      <c r="AS40" s="6">
        <v>-8367</v>
      </c>
    </row>
    <row r="41" spans="2:45" x14ac:dyDescent="0.3">
      <c r="B41" t="s">
        <v>203</v>
      </c>
      <c r="C41" s="6">
        <v>393</v>
      </c>
      <c r="D41" s="6">
        <v>-798</v>
      </c>
      <c r="E41" s="6">
        <v>56</v>
      </c>
      <c r="F41" s="6">
        <v>-1254</v>
      </c>
      <c r="G41" s="42">
        <f>SUM(C41:F41)</f>
        <v>-1603</v>
      </c>
      <c r="H41" s="6">
        <v>0</v>
      </c>
      <c r="I41" s="6">
        <v>0</v>
      </c>
      <c r="J41" s="6">
        <v>0</v>
      </c>
      <c r="K41" s="6">
        <v>0</v>
      </c>
      <c r="L41" s="42">
        <f t="shared" si="3"/>
        <v>0</v>
      </c>
      <c r="M41" s="6">
        <v>0</v>
      </c>
      <c r="N41" s="6">
        <v>0</v>
      </c>
      <c r="O41" s="6">
        <v>0</v>
      </c>
      <c r="P41" s="6">
        <v>0</v>
      </c>
      <c r="Q41" s="42">
        <f t="shared" si="4"/>
        <v>0</v>
      </c>
      <c r="R41" s="6">
        <v>2701</v>
      </c>
      <c r="S41" s="6">
        <v>535</v>
      </c>
      <c r="T41" s="6">
        <v>1096</v>
      </c>
      <c r="U41" s="6">
        <v>3574</v>
      </c>
      <c r="V41" s="42">
        <f t="shared" si="5"/>
        <v>7906</v>
      </c>
      <c r="W41" s="6">
        <v>1238</v>
      </c>
      <c r="X41" s="6">
        <v>56</v>
      </c>
      <c r="Y41" s="6">
        <v>-357</v>
      </c>
      <c r="Z41" s="6">
        <v>164</v>
      </c>
      <c r="AA41" s="42">
        <f>SUM(W41:Z41)</f>
        <v>1101</v>
      </c>
      <c r="AB41" s="6">
        <v>-452</v>
      </c>
      <c r="AC41" s="6">
        <v>99</v>
      </c>
      <c r="AD41" s="6">
        <v>59</v>
      </c>
      <c r="AE41" s="6">
        <v>809</v>
      </c>
      <c r="AF41" s="42">
        <f>SUM(AB41:AE41)</f>
        <v>515</v>
      </c>
      <c r="AG41" s="6">
        <v>212</v>
      </c>
      <c r="AH41" s="6">
        <v>642</v>
      </c>
      <c r="AI41" s="6">
        <v>220</v>
      </c>
      <c r="AJ41" s="6">
        <v>706</v>
      </c>
      <c r="AK41" s="42">
        <v>1780</v>
      </c>
      <c r="AL41" s="6">
        <v>-64</v>
      </c>
      <c r="AM41" s="6">
        <v>222</v>
      </c>
      <c r="AN41" s="6">
        <v>37</v>
      </c>
      <c r="AO41" s="6">
        <v>-66</v>
      </c>
      <c r="AP41" s="42">
        <f>SUM(AL41:AO41)</f>
        <v>129</v>
      </c>
      <c r="AQ41" s="6">
        <v>-8680</v>
      </c>
      <c r="AR41" s="6">
        <v>148</v>
      </c>
      <c r="AS41" s="86">
        <v>-65</v>
      </c>
    </row>
    <row r="42" spans="2:45" x14ac:dyDescent="0.3">
      <c r="C42" s="6"/>
      <c r="D42" s="6"/>
      <c r="E42" s="6"/>
      <c r="F42" s="6"/>
      <c r="G42" s="42"/>
      <c r="H42" s="6"/>
      <c r="I42" s="6"/>
      <c r="J42" s="6"/>
      <c r="K42" s="6"/>
      <c r="L42" s="42"/>
      <c r="M42" s="6"/>
      <c r="N42" s="6"/>
      <c r="O42" s="6"/>
      <c r="P42" s="6"/>
      <c r="Q42" s="42"/>
      <c r="R42" s="6"/>
      <c r="S42" s="6"/>
      <c r="T42" s="6"/>
      <c r="U42" s="6"/>
      <c r="V42" s="42"/>
      <c r="W42" s="6"/>
      <c r="X42" s="6"/>
      <c r="Y42" s="6"/>
      <c r="Z42" s="6"/>
      <c r="AA42" s="42"/>
      <c r="AB42" s="6"/>
      <c r="AC42" s="6"/>
      <c r="AD42" s="6"/>
      <c r="AE42" s="6"/>
      <c r="AF42" s="42"/>
      <c r="AG42" s="6"/>
      <c r="AH42" s="6"/>
      <c r="AI42" s="6"/>
      <c r="AJ42" s="6"/>
      <c r="AK42" s="42"/>
      <c r="AL42" s="6"/>
      <c r="AM42" s="6"/>
      <c r="AN42" s="6"/>
      <c r="AO42" s="6"/>
      <c r="AP42" s="42"/>
      <c r="AQ42" s="6"/>
      <c r="AR42" s="6"/>
      <c r="AS42" s="6"/>
    </row>
    <row r="43" spans="2:45" ht="29.25" outlineLevel="1" x14ac:dyDescent="0.3">
      <c r="B43" s="53" t="s">
        <v>204</v>
      </c>
      <c r="C43" s="16">
        <f t="shared" ref="C43:R43" si="26">C31+SUM(C38:C41)</f>
        <v>-5578</v>
      </c>
      <c r="D43" s="16">
        <f t="shared" si="26"/>
        <v>60307</v>
      </c>
      <c r="E43" s="16">
        <f t="shared" si="26"/>
        <v>-19844</v>
      </c>
      <c r="F43" s="16">
        <f t="shared" si="26"/>
        <v>53349</v>
      </c>
      <c r="G43" s="41">
        <f t="shared" si="26"/>
        <v>88234</v>
      </c>
      <c r="H43" s="16">
        <f t="shared" si="26"/>
        <v>18607</v>
      </c>
      <c r="I43" s="16">
        <f t="shared" si="26"/>
        <v>54567</v>
      </c>
      <c r="J43" s="16">
        <f t="shared" si="26"/>
        <v>-93461</v>
      </c>
      <c r="K43" s="16">
        <f t="shared" si="26"/>
        <v>-34308</v>
      </c>
      <c r="L43" s="41">
        <f>L31+SUM(L38:L41)</f>
        <v>-54595</v>
      </c>
      <c r="M43" s="16">
        <f t="shared" si="26"/>
        <v>57041</v>
      </c>
      <c r="N43" s="16">
        <f t="shared" si="26"/>
        <v>5352</v>
      </c>
      <c r="O43" s="16">
        <f t="shared" si="26"/>
        <v>14530</v>
      </c>
      <c r="P43" s="16">
        <f t="shared" si="26"/>
        <v>13297</v>
      </c>
      <c r="Q43" s="41">
        <f>Q31+SUM(Q38:Q41)</f>
        <v>90220</v>
      </c>
      <c r="R43" s="16">
        <f t="shared" si="26"/>
        <v>-7512</v>
      </c>
      <c r="S43" s="16">
        <f t="shared" ref="S43:AI43" si="27">S31+SUM(S38:S41)</f>
        <v>-98755</v>
      </c>
      <c r="T43" s="16">
        <f t="shared" si="27"/>
        <v>25416</v>
      </c>
      <c r="U43" s="16">
        <f t="shared" si="27"/>
        <v>8538</v>
      </c>
      <c r="V43" s="41">
        <f t="shared" si="27"/>
        <v>-72313</v>
      </c>
      <c r="W43" s="16">
        <f t="shared" si="27"/>
        <v>13801</v>
      </c>
      <c r="X43" s="16">
        <f t="shared" si="27"/>
        <v>16794</v>
      </c>
      <c r="Y43" s="16">
        <f t="shared" si="27"/>
        <v>18622</v>
      </c>
      <c r="Z43" s="16">
        <f t="shared" si="27"/>
        <v>13019</v>
      </c>
      <c r="AA43" s="41">
        <f t="shared" si="27"/>
        <v>62236</v>
      </c>
      <c r="AB43" s="16">
        <f t="shared" si="27"/>
        <v>21089</v>
      </c>
      <c r="AC43" s="16">
        <f t="shared" si="27"/>
        <v>28563.002490000013</v>
      </c>
      <c r="AD43" s="16">
        <f t="shared" si="27"/>
        <v>23768</v>
      </c>
      <c r="AE43" s="16">
        <f t="shared" si="27"/>
        <v>14140.272205999994</v>
      </c>
      <c r="AF43" s="41">
        <f t="shared" si="27"/>
        <v>87560.274695999979</v>
      </c>
      <c r="AG43" s="16">
        <f t="shared" si="27"/>
        <v>34415</v>
      </c>
      <c r="AH43" s="16">
        <f t="shared" si="27"/>
        <v>53970</v>
      </c>
      <c r="AI43" s="16">
        <f t="shared" si="27"/>
        <v>47111.934948000009</v>
      </c>
      <c r="AJ43" s="16">
        <v>36349.065051999991</v>
      </c>
      <c r="AK43" s="41">
        <v>171846</v>
      </c>
      <c r="AL43" s="16">
        <f>AL31+SUM(AL38:AL41)</f>
        <v>44050</v>
      </c>
      <c r="AM43" s="16">
        <f>AM31+SUM(AM38:AM41)</f>
        <v>79243</v>
      </c>
      <c r="AN43" s="16">
        <v>82861</v>
      </c>
      <c r="AO43" s="16">
        <f>AO31+SUM(AO38:AO41)</f>
        <v>41795</v>
      </c>
      <c r="AP43" s="41">
        <f>AP31+SUM(AP38:AP41)</f>
        <v>247949</v>
      </c>
      <c r="AQ43" s="16">
        <v>77535</v>
      </c>
      <c r="AR43" s="16">
        <f>AR31+SUM(AR38:AR41)</f>
        <v>130168</v>
      </c>
      <c r="AS43" s="16">
        <f>AS31+SUM(AS38:AS41)</f>
        <v>116075</v>
      </c>
    </row>
    <row r="44" spans="2:45" outlineLevel="1" x14ac:dyDescent="0.3">
      <c r="B44" t="s">
        <v>205</v>
      </c>
      <c r="C44" s="12">
        <f t="shared" ref="C44:AI44" si="28">IFERROR(C43/C22,0)</f>
        <v>-3.4137713666713587E-2</v>
      </c>
      <c r="D44" s="12">
        <f t="shared" si="28"/>
        <v>0.34816871810267186</v>
      </c>
      <c r="E44" s="12">
        <f t="shared" si="28"/>
        <v>-0.15357231302625063</v>
      </c>
      <c r="F44" s="12">
        <f t="shared" si="28"/>
        <v>0.37103313975727648</v>
      </c>
      <c r="G44" s="43">
        <f t="shared" si="28"/>
        <v>0.14473843933006347</v>
      </c>
      <c r="H44" s="12">
        <f t="shared" si="28"/>
        <v>0.1303970005956761</v>
      </c>
      <c r="I44" s="12">
        <f t="shared" si="28"/>
        <v>0.3267798112394002</v>
      </c>
      <c r="J44" s="12">
        <f t="shared" si="28"/>
        <v>-14.790473176135464</v>
      </c>
      <c r="K44" s="12">
        <f t="shared" si="28"/>
        <v>-0.78040125562986218</v>
      </c>
      <c r="L44" s="43">
        <f t="shared" si="28"/>
        <v>-0.15166962995888433</v>
      </c>
      <c r="M44" s="12">
        <f t="shared" si="28"/>
        <v>0.34020409502167986</v>
      </c>
      <c r="N44" s="12">
        <f t="shared" si="28"/>
        <v>5.4294786604851229E-2</v>
      </c>
      <c r="O44" s="12">
        <f t="shared" si="28"/>
        <v>0.32391100806990947</v>
      </c>
      <c r="P44" s="12">
        <f t="shared" si="28"/>
        <v>0.13755327512723964</v>
      </c>
      <c r="Q44" s="43">
        <f t="shared" si="28"/>
        <v>0.22125434685579473</v>
      </c>
      <c r="R44" s="12">
        <f t="shared" si="28"/>
        <v>-0.11326216754116157</v>
      </c>
      <c r="S44" s="12">
        <f t="shared" si="28"/>
        <v>-1.6989815228985308</v>
      </c>
      <c r="T44" s="12">
        <f t="shared" si="28"/>
        <v>0.1280480432066422</v>
      </c>
      <c r="U44" s="12">
        <f t="shared" si="28"/>
        <v>4.4851152797549941E-2</v>
      </c>
      <c r="V44" s="43">
        <f t="shared" si="28"/>
        <v>-0.14087835402619517</v>
      </c>
      <c r="W44" s="12">
        <f t="shared" si="28"/>
        <v>8.5610957408533181E-2</v>
      </c>
      <c r="X44" s="12">
        <f t="shared" si="28"/>
        <v>0.10804585869243538</v>
      </c>
      <c r="Y44" s="12">
        <f t="shared" si="28"/>
        <v>0.11619142696699319</v>
      </c>
      <c r="Z44" s="12">
        <f t="shared" si="28"/>
        <v>9.1212263456944082E-2</v>
      </c>
      <c r="AA44" s="43">
        <f t="shared" si="28"/>
        <v>0.10043847828507706</v>
      </c>
      <c r="AB44" s="12">
        <f t="shared" si="28"/>
        <v>0.12257340803942994</v>
      </c>
      <c r="AC44" s="12">
        <f t="shared" si="28"/>
        <v>0.13635323112919001</v>
      </c>
      <c r="AD44" s="12">
        <f t="shared" si="28"/>
        <v>0.11282046413602252</v>
      </c>
      <c r="AE44" s="12">
        <f t="shared" si="28"/>
        <v>6.8203740068684737E-2</v>
      </c>
      <c r="AF44" s="43">
        <f t="shared" si="28"/>
        <v>0.10951536777875202</v>
      </c>
      <c r="AG44" s="12">
        <f t="shared" si="28"/>
        <v>0.13597231166758197</v>
      </c>
      <c r="AH44" s="12">
        <f t="shared" si="28"/>
        <v>0.17224761272532299</v>
      </c>
      <c r="AI44" s="12">
        <f t="shared" si="28"/>
        <v>0.15605094036786896</v>
      </c>
      <c r="AJ44" s="12">
        <v>0.12848187794084376</v>
      </c>
      <c r="AK44" s="43">
        <v>0.14926983332812158</v>
      </c>
      <c r="AL44" s="12">
        <f>IFERROR(AL43/AL22,0)</f>
        <v>0.14281406937424418</v>
      </c>
      <c r="AM44" s="12">
        <f>IFERROR(AM43/AM22,0)</f>
        <v>0.20208349271925127</v>
      </c>
      <c r="AN44" s="12">
        <v>0.16514531256851075</v>
      </c>
      <c r="AO44" s="12">
        <f>IFERROR(AO43/AO22,0)</f>
        <v>0.11366448647693124</v>
      </c>
      <c r="AP44" s="43">
        <f>IFERROR(AP43/AP22,0)</f>
        <v>0.15792688519411169</v>
      </c>
      <c r="AQ44" s="12">
        <v>0.17662817530918759</v>
      </c>
      <c r="AR44" s="12">
        <f>IFERROR(AR43/AR22,0)</f>
        <v>0.19576078227312785</v>
      </c>
      <c r="AS44" s="12">
        <f t="shared" ref="AS44" si="29">IFERROR(AS43/AS22,0)</f>
        <v>0.21168049603355521</v>
      </c>
    </row>
    <row r="45" spans="2:45" outlineLevel="1" x14ac:dyDescent="0.3">
      <c r="B45" t="s">
        <v>206</v>
      </c>
      <c r="C45" s="12"/>
      <c r="D45" s="12"/>
      <c r="E45" s="12"/>
      <c r="F45" s="12">
        <f>SUM(C43:F43)/SUM(C22:F22)</f>
        <v>0.14473843933006347</v>
      </c>
      <c r="G45" s="43">
        <f>G44</f>
        <v>0.14473843933006347</v>
      </c>
      <c r="H45" s="12">
        <f>SUM(D43:F43,H43)/SUM(D22:F22,H22)</f>
        <v>0.19089399362888601</v>
      </c>
      <c r="I45" s="12">
        <f>SUM(E43:F43,H43:I43)/SUM(E22:F22,H22:I22)</f>
        <v>0.18308333905402621</v>
      </c>
      <c r="J45" s="12">
        <f>SUM(F43,H43:J43)/SUM(F22,H22:J22)</f>
        <v>7.1907834782930211E-2</v>
      </c>
      <c r="K45" s="12">
        <f>SUM(H43,I43:K43)/SUM(H22,I22:K22)</f>
        <v>-0.15166962995888433</v>
      </c>
      <c r="L45" s="43">
        <f>L44</f>
        <v>-0.15166962995888433</v>
      </c>
      <c r="M45" s="12">
        <f>SUM(I43:K43,M43)/SUM(I22:K22,M22)</f>
        <v>-4.1984038739309802E-2</v>
      </c>
      <c r="N45" s="12">
        <f>SUM(J43:K43,M43:N43)/SUM(J22:K22,M22:N22)</f>
        <v>-0.20654553726293043</v>
      </c>
      <c r="O45" s="12">
        <f>SUM(K43,M43:O43)/SUM(K22,M22:O22)</f>
        <v>0.12002196811806455</v>
      </c>
      <c r="P45" s="12">
        <f>SUM(M43,N43:P43)/SUM(M22,N22:P22)</f>
        <v>0.22125434685579473</v>
      </c>
      <c r="Q45" s="43">
        <f>Q44</f>
        <v>0.22125434685579473</v>
      </c>
      <c r="R45" s="12">
        <f>SUM(N43:P43,R43)/SUM(N22:P22,R22)</f>
        <v>8.3763294530763033E-2</v>
      </c>
      <c r="S45" s="12">
        <f>SUM(O43:P43,R43:S43)/SUM(O22:P22,R22:S22)</f>
        <v>-0.29491382681144163</v>
      </c>
      <c r="T45" s="12">
        <f>SUM(P43,R43:T43)/SUM(P22,R22:T22)</f>
        <v>-0.16099388473949372</v>
      </c>
      <c r="U45" s="12">
        <f>SUM(R43,S43:U43)/SUM(R22,S22:U22)</f>
        <v>-0.14087835402619517</v>
      </c>
      <c r="V45" s="43">
        <f>V44</f>
        <v>-0.14087835402619517</v>
      </c>
      <c r="W45" s="12">
        <f>SUM(S43:U43,W43)/SUM(S22:U22,W22)</f>
        <v>-8.3856339292614226E-2</v>
      </c>
      <c r="X45" s="12">
        <f>SUM(T43:U43,W43:X43)/SUM(T22:U22,W22:X22)</f>
        <v>9.1495143098919762E-2</v>
      </c>
      <c r="Y45" s="12">
        <f>SUM(U43,W43:Y43)/SUM(U22,W22:Y22)</f>
        <v>8.6553779337692371E-2</v>
      </c>
      <c r="Z45" s="12">
        <f>SUM(W43,X43:Z43)/SUM(W22,X22:Z22)</f>
        <v>0.10043847828507706</v>
      </c>
      <c r="AA45" s="43">
        <f>AA44</f>
        <v>0.10043847828507706</v>
      </c>
      <c r="AB45" s="12">
        <f>SUM(X43:Z43,AB43)/SUM(X22:Z22,AB22)</f>
        <v>0.11026996505886701</v>
      </c>
      <c r="AC45" s="12">
        <f>SUM(Y43:Z43,AB43:AC43)/SUM(Y22:Z22,AB22:AC22)</f>
        <v>0.1187568783306216</v>
      </c>
      <c r="AD45" s="12">
        <f>SUM(Z43,AB43:AD43)/SUM(Z22,AB22:AD22)</f>
        <v>0.11761464593710394</v>
      </c>
      <c r="AE45" s="12">
        <f>SUM(AB43,AC43:AE43)/SUM(AB22,AC22:AE22)</f>
        <v>0.10951536777875207</v>
      </c>
      <c r="AF45" s="43">
        <f>AF44</f>
        <v>0.10951536777875202</v>
      </c>
      <c r="AG45" s="12">
        <f>SUM(AC43:AE43,AG43)/SUM(AC22:AE22,AG22)</f>
        <v>0.11456850335544512</v>
      </c>
      <c r="AH45" s="12">
        <f>SUM(AD43:AE43,AG43:AH43)/SUM(AD22:AE22,AG22:AH22)</f>
        <v>0.12829128061022363</v>
      </c>
      <c r="AI45" s="12">
        <f>SUM(AE43,AG43:AI43)/SUM(AE22,AG22:AI22)</f>
        <v>0.13911251102025182</v>
      </c>
      <c r="AJ45" s="12">
        <v>0.14926983332812158</v>
      </c>
      <c r="AK45" s="43">
        <v>0.14926983332812158</v>
      </c>
      <c r="AL45" s="12">
        <f>SUM(AH43:AJ43,AL43)/SUM(AH22:AJ22,AL22)</f>
        <v>0.15040892304224157</v>
      </c>
      <c r="AM45" s="12">
        <f>SUM(AI43:AJ43,AL43:AM43)/SUM(AI22:AJ22,AL22:AM22)</f>
        <v>0.16084973696617202</v>
      </c>
      <c r="AN45" s="12">
        <v>0.16327632876771356</v>
      </c>
      <c r="AO45" s="12">
        <f>SUM(AL43,AM43:AO43)/SUM(AL22,AM22:AO22)</f>
        <v>0.15792688519411169</v>
      </c>
      <c r="AP45" s="43">
        <f>AP44</f>
        <v>0.15792688519411169</v>
      </c>
      <c r="AQ45" s="12">
        <v>0.16549547970837739</v>
      </c>
      <c r="AR45" s="12">
        <f>SUM(AN43:AO43,AQ43:AR43)/SUM(AN22:AO22,AQ22:AR22)</f>
        <v>0.16842306363062354</v>
      </c>
      <c r="AS45" s="12">
        <f>SUM(AO43,AQ43:AS43)/SUM(AO22,AQ22:AS22)</f>
        <v>0.1809801372501067</v>
      </c>
    </row>
    <row r="46" spans="2:45" outlineLevel="1" x14ac:dyDescent="0.3">
      <c r="B46" t="s">
        <v>207</v>
      </c>
      <c r="C46" s="12">
        <f t="shared" ref="C46:AI46" si="30">IFERROR((C43-C27)/C22,0)</f>
        <v>-2.8947899900242965E-3</v>
      </c>
      <c r="D46" s="12">
        <f t="shared" si="30"/>
        <v>0.38640509895388309</v>
      </c>
      <c r="E46" s="12">
        <f t="shared" si="30"/>
        <v>-0.128273588410104</v>
      </c>
      <c r="F46" s="12">
        <f t="shared" si="30"/>
        <v>0.50259067357512954</v>
      </c>
      <c r="G46" s="43">
        <f t="shared" si="30"/>
        <v>0.20036908843358869</v>
      </c>
      <c r="H46" s="12">
        <f t="shared" si="30"/>
        <v>0.18527628858754686</v>
      </c>
      <c r="I46" s="12">
        <f t="shared" si="30"/>
        <v>0.37146672735112346</v>
      </c>
      <c r="J46" s="12">
        <f t="shared" si="30"/>
        <v>-12.689033074853617</v>
      </c>
      <c r="K46" s="12">
        <f t="shared" si="30"/>
        <v>-0.56637550611892085</v>
      </c>
      <c r="L46" s="43">
        <f t="shared" si="30"/>
        <v>-4.6155128347594179E-2</v>
      </c>
      <c r="M46" s="12">
        <f t="shared" si="30"/>
        <v>0.3858719962783374</v>
      </c>
      <c r="N46" s="12">
        <f t="shared" si="30"/>
        <v>4.9293417061467136E-2</v>
      </c>
      <c r="O46" s="12">
        <f t="shared" si="30"/>
        <v>0.53647064068839445</v>
      </c>
      <c r="P46" s="12">
        <f t="shared" si="30"/>
        <v>0.18490089791864939</v>
      </c>
      <c r="Q46" s="43">
        <f t="shared" si="30"/>
        <v>0.27343133071418413</v>
      </c>
      <c r="R46" s="12">
        <f t="shared" si="30"/>
        <v>-3.2492008925879015E-2</v>
      </c>
      <c r="S46" s="12">
        <f t="shared" si="30"/>
        <v>-1.6217699480439047</v>
      </c>
      <c r="T46" s="12">
        <f t="shared" si="30"/>
        <v>0.15251803635484262</v>
      </c>
      <c r="U46" s="12">
        <f t="shared" si="30"/>
        <v>8.9402877660049479E-2</v>
      </c>
      <c r="V46" s="43">
        <f t="shared" si="30"/>
        <v>-9.5713820935474508E-2</v>
      </c>
      <c r="W46" s="12">
        <f t="shared" si="30"/>
        <v>0.12814659503988685</v>
      </c>
      <c r="X46" s="12">
        <f t="shared" si="30"/>
        <v>0.13998867686606534</v>
      </c>
      <c r="Y46" s="12">
        <f t="shared" si="30"/>
        <v>0.1443626380482935</v>
      </c>
      <c r="Z46" s="12">
        <f t="shared" si="30"/>
        <v>0.10952617824889829</v>
      </c>
      <c r="AA46" s="43">
        <f t="shared" si="30"/>
        <v>0.13102221763176539</v>
      </c>
      <c r="AB46" s="12">
        <f t="shared" si="30"/>
        <v>0.14741473508009206</v>
      </c>
      <c r="AC46" s="12">
        <f t="shared" si="30"/>
        <v>0.15024967832363453</v>
      </c>
      <c r="AD46" s="12">
        <f t="shared" si="30"/>
        <v>0.12668568526280313</v>
      </c>
      <c r="AE46" s="12">
        <f t="shared" si="30"/>
        <v>8.5876561353244174E-2</v>
      </c>
      <c r="AF46" s="43">
        <f t="shared" si="30"/>
        <v>0.12673809371867312</v>
      </c>
      <c r="AG46" s="12">
        <f t="shared" si="30"/>
        <v>0.15314713772653821</v>
      </c>
      <c r="AH46" s="12">
        <f t="shared" si="30"/>
        <v>0.19008834192922433</v>
      </c>
      <c r="AI46" s="12">
        <f t="shared" si="30"/>
        <v>0.17805484230923385</v>
      </c>
      <c r="AJ46" s="12">
        <v>0.15199802430437731</v>
      </c>
      <c r="AK46" s="43">
        <v>0.16945061168614126</v>
      </c>
      <c r="AL46" s="12">
        <f>IFERROR((AL43-AL27)/AL22,0)</f>
        <v>0.16681202037329426</v>
      </c>
      <c r="AM46" s="12">
        <f>IFERROR((AM43-AM27)/AM22,0)</f>
        <v>0.22179889322418586</v>
      </c>
      <c r="AN46" s="12">
        <v>0.17735268442598445</v>
      </c>
      <c r="AO46" s="12">
        <f>IFERROR((AO43-AO27)/AO22,0)</f>
        <v>0.13740090561727472</v>
      </c>
      <c r="AP46" s="43">
        <f>IFERROR((AP43-AP27)/AP22,0)</f>
        <v>0.17702595629111403</v>
      </c>
      <c r="AQ46" s="12">
        <v>0.19449943390595778</v>
      </c>
      <c r="AR46" s="12">
        <f>IFERROR((AR43-AR27)/AR22,0)</f>
        <v>0.20674382720691076</v>
      </c>
      <c r="AS46" s="12">
        <f t="shared" ref="AS46" si="31">IFERROR((AS43-AS27)/AS22,0)</f>
        <v>0.22966718336828668</v>
      </c>
    </row>
    <row r="47" spans="2:45" outlineLevel="1" x14ac:dyDescent="0.3">
      <c r="B47" t="s">
        <v>208</v>
      </c>
      <c r="C47" s="12"/>
      <c r="D47" s="12"/>
      <c r="E47" s="12"/>
      <c r="F47" s="12">
        <f>(SUM(C43:F43)-SUM(C27:F27))/SUM(C22:F22)</f>
        <v>0.20036908843358869</v>
      </c>
      <c r="G47" s="43">
        <f>G46</f>
        <v>0.20036908843358869</v>
      </c>
      <c r="H47" s="12">
        <f>(SUM(D43:F43,H43)-SUM(D27:F27,H27))/SUM(D22:F22,H22)</f>
        <v>0.25310914438248416</v>
      </c>
      <c r="I47" s="12">
        <f>(SUM(E43:F43,H43:I43)-SUM(E27:F27,H27:I27))/SUM(E22:F22,H22:I22)</f>
        <v>0.24740337749708244</v>
      </c>
      <c r="J47" s="12">
        <f>(SUM(F43,H43:J43)-SUM(F27,H27:J27))/SUM(F22,H22:J22)</f>
        <v>0.17519134026268915</v>
      </c>
      <c r="K47" s="12">
        <f>(SUM(H43,I43:K43)-SUM(H27,I27:K27))/SUM(H22,I22:K22)</f>
        <v>-4.6155128347594179E-2</v>
      </c>
      <c r="L47" s="43">
        <f>L46</f>
        <v>-4.6155128347594179E-2</v>
      </c>
      <c r="M47" s="12">
        <f>(SUM(I43:K43,M43)-SUM(I27:K27,M27))/SUM(I22:K22,M22)</f>
        <v>5.6233308740245028E-2</v>
      </c>
      <c r="N47" s="12">
        <f>(SUM(J43:K43,M43:N43)-SUM(J27:K27,M27:N27))/SUM(J22:K22,M22:N22)</f>
        <v>-0.1122326796642245</v>
      </c>
      <c r="O47" s="12">
        <f>(SUM(K43,M43:O43)-SUM(K27,M27:O27))/SUM(K22,M22:O22)</f>
        <v>0.19355320227567172</v>
      </c>
      <c r="P47" s="12">
        <f>(SUM(M43,N43:P43)-SUM(M27,N27:P27))/SUM(M22,N22:P22)</f>
        <v>0.27343133071418413</v>
      </c>
      <c r="Q47" s="43">
        <f>Q46</f>
        <v>0.27343133071418413</v>
      </c>
      <c r="R47" s="12">
        <f>(SUM(N43:P43,R43)-SUM(N27:P27,R27))/SUM(N22:P22,R22)</f>
        <v>0.14569076081103571</v>
      </c>
      <c r="S47" s="12">
        <f>(SUM(O43:P43,R43:S43)-SUM(O27:P27,R27:S27))/SUM(O22:P22,R22:S22)</f>
        <v>-0.20484179023671309</v>
      </c>
      <c r="T47" s="12">
        <f>(SUM(P43,R43:T43)-SUM(P27,R27:T27))/SUM(P22,R22:T22)</f>
        <v>-0.11504840254905793</v>
      </c>
      <c r="U47" s="12">
        <f>(SUM(R43,S43:U43)-SUM(R27,S27:U27))/SUM(R22,S22:U22)</f>
        <v>-9.5713820935474508E-2</v>
      </c>
      <c r="V47" s="43">
        <f>V46</f>
        <v>-9.5713820935474508E-2</v>
      </c>
      <c r="W47" s="12">
        <f>(SUM(S43:U43,W43)-SUM(S27:U27,W27))/SUM(S22:U22,W22)</f>
        <v>-4.3271515316935856E-2</v>
      </c>
      <c r="X47" s="12">
        <f>(SUM(T43:U43,W43:X43)-SUM(T27:U27,W27:X27))/SUM(T22:U22,W22:X22)</f>
        <v>0.127158248652357</v>
      </c>
      <c r="Y47" s="12">
        <f>(SUM(U43,W43:Y43)-SUM(U27,W27:Y27))/SUM(U22,W22:Y22)</f>
        <v>0.12374695214702228</v>
      </c>
      <c r="Z47" s="12">
        <f>(SUM(W43,X43:Z43)-SUM(W27,X27:Z27))/SUM(W22,X22:Z22)</f>
        <v>0.13102221763176539</v>
      </c>
      <c r="AA47" s="43">
        <f>AA46</f>
        <v>0.13102221763176539</v>
      </c>
      <c r="AB47" s="12">
        <f>(SUM(X43:Z43,AB43)-SUM(X27:Z27,AB27))/SUM(X22:Z22,AB22)</f>
        <v>0.1362307669126662</v>
      </c>
      <c r="AC47" s="12">
        <f>(SUM(Y43:Z43,AB43:AC43)-SUM(Y27:Z27,AB27:AC27))/SUM(Y22:Z22,AB22:AC22)</f>
        <v>0.13966748446346339</v>
      </c>
      <c r="AD47" s="12">
        <f>(SUM(Z43,AB43:AD43)-SUM(Z27,AB27:AD27))/SUM(Z22,AB22:AD22)</f>
        <v>0.1349223224861599</v>
      </c>
      <c r="AE47" s="12">
        <f>(SUM(AB43,AC43:AE43)-SUM(AB27,AC27:AE27))/SUM(AB22,AC22:AE22)</f>
        <v>0.12673809371867314</v>
      </c>
      <c r="AF47" s="43">
        <f>AF46</f>
        <v>0.12673809371867312</v>
      </c>
      <c r="AG47" s="12">
        <f>(SUM(AC43:AE43,AG43)-SUM(AC27:AE27,AG27))/SUM(AC22:AE22,AG22)</f>
        <v>0.13028889541797717</v>
      </c>
      <c r="AH47" s="12">
        <f>(SUM(AD43:AE43,AG43:AH43)-SUM(AD27:AE27,AG27:AH27))/SUM(AD22:AE22,AG22:AH22)</f>
        <v>0.1450746650393224</v>
      </c>
      <c r="AI47" s="12">
        <f>(SUM(AE43,AG43:AI43)-SUM(AE27,AG27:AI27))/SUM(AE22,AG22:AI22)</f>
        <v>0.15793265426307296</v>
      </c>
      <c r="AJ47" s="12">
        <v>0.16945061168614126</v>
      </c>
      <c r="AK47" s="43">
        <v>0.16945061168614126</v>
      </c>
      <c r="AL47" s="12">
        <f>(SUM(AH43:AJ43,AL43)-SUM(AH27:AJ27,AL27))/SUM(AH22:AJ22,AL22)</f>
        <v>0.17219605100017901</v>
      </c>
      <c r="AM47" s="12">
        <f>(SUM(AI43:AJ43,AL43:AM43)-SUM(AI27:AJ27,AL27:AM27))/SUM(AI22:AJ22,AL22:AM22)</f>
        <v>0.18296682864135755</v>
      </c>
      <c r="AN47" s="12">
        <v>0.18206869170654261</v>
      </c>
      <c r="AO47" s="12">
        <f>(SUM(AL43,AM43:AO43)-SUM(AL27,AM27:AO27))/SUM(AL22,AM22:AO22)</f>
        <v>0.17702595629111403</v>
      </c>
      <c r="AP47" s="43">
        <f>AP46</f>
        <v>0.17702595629111403</v>
      </c>
      <c r="AQ47" s="12">
        <v>0.18338906027094701</v>
      </c>
      <c r="AR47" s="12">
        <f>(SUM(AN43:AO43,AQ43:AR43)-SUM(AN27:AO27,AQ27:AR27))/SUM(AN22:AO22,AQ22:AR22)</f>
        <v>0.18362608305234021</v>
      </c>
      <c r="AS47" s="12">
        <f>(SUM(AO43,AQ43:AS43)-SUM(AO27,AQ27:AS27))/SUM(AO22,AQ22:AS22)</f>
        <v>0.19768292670852225</v>
      </c>
    </row>
    <row r="48" spans="2:45" x14ac:dyDescent="0.3">
      <c r="B48" s="5"/>
      <c r="C48" s="8"/>
      <c r="D48" s="8"/>
      <c r="E48" s="8"/>
      <c r="F48" s="8"/>
      <c r="G48" s="45"/>
      <c r="H48" s="8"/>
      <c r="I48" s="8"/>
      <c r="J48" s="8"/>
      <c r="K48" s="8"/>
      <c r="L48" s="45"/>
      <c r="M48" s="8"/>
      <c r="N48" s="8"/>
      <c r="O48" s="8"/>
      <c r="P48" s="8"/>
      <c r="Q48" s="45"/>
      <c r="R48" s="8"/>
      <c r="S48" s="8"/>
      <c r="T48" s="8"/>
      <c r="U48" s="8"/>
      <c r="V48" s="45"/>
      <c r="W48" s="8"/>
      <c r="X48" s="8"/>
      <c r="Y48" s="8"/>
      <c r="Z48" s="8"/>
      <c r="AA48" s="45"/>
      <c r="AB48" s="8"/>
      <c r="AC48" s="8"/>
      <c r="AD48" s="8"/>
      <c r="AE48" s="8"/>
      <c r="AF48" s="45"/>
      <c r="AG48" s="8"/>
      <c r="AH48" s="8"/>
      <c r="AI48" s="8"/>
      <c r="AJ48" s="8"/>
      <c r="AK48" s="45"/>
      <c r="AL48" s="8"/>
      <c r="AM48" s="8"/>
      <c r="AN48" s="8"/>
      <c r="AO48" s="8"/>
      <c r="AP48" s="45"/>
      <c r="AQ48" s="8"/>
      <c r="AR48" s="8"/>
      <c r="AS48" s="8"/>
    </row>
    <row r="49" spans="2:45" x14ac:dyDescent="0.3">
      <c r="B49" s="2" t="s">
        <v>209</v>
      </c>
      <c r="C49" s="7">
        <v>-38705</v>
      </c>
      <c r="D49" s="7">
        <v>-41774</v>
      </c>
      <c r="E49" s="7">
        <v>-31765</v>
      </c>
      <c r="F49" s="7">
        <v>-19132</v>
      </c>
      <c r="G49" s="42">
        <f>SUM(C49:F49)</f>
        <v>-131376</v>
      </c>
      <c r="H49" s="7">
        <v>-39018</v>
      </c>
      <c r="I49" s="7">
        <v>-38074</v>
      </c>
      <c r="J49" s="7">
        <v>-24016</v>
      </c>
      <c r="K49" s="7">
        <v>-38077</v>
      </c>
      <c r="L49" s="42">
        <f t="shared" si="3"/>
        <v>-139185</v>
      </c>
      <c r="M49" s="7">
        <v>-45975</v>
      </c>
      <c r="N49" s="7">
        <v>-54672</v>
      </c>
      <c r="O49" s="7">
        <v>-33734</v>
      </c>
      <c r="P49" s="7">
        <v>-45344</v>
      </c>
      <c r="Q49" s="42">
        <f t="shared" si="4"/>
        <v>-179725</v>
      </c>
      <c r="R49" s="7">
        <v>-23579</v>
      </c>
      <c r="S49" s="7">
        <v>4134</v>
      </c>
      <c r="T49" s="7">
        <v>-6069</v>
      </c>
      <c r="U49" s="7">
        <v>4057</v>
      </c>
      <c r="V49" s="42">
        <f t="shared" si="5"/>
        <v>-21457</v>
      </c>
      <c r="W49" s="7">
        <v>5438</v>
      </c>
      <c r="X49" s="7">
        <v>12979</v>
      </c>
      <c r="Y49" s="7">
        <v>12860</v>
      </c>
      <c r="Z49" s="7">
        <v>5278</v>
      </c>
      <c r="AA49" s="42">
        <f>SUM(W49:Z49)</f>
        <v>36555</v>
      </c>
      <c r="AB49" s="7">
        <v>6716</v>
      </c>
      <c r="AC49" s="7">
        <v>8077</v>
      </c>
      <c r="AD49" s="7">
        <v>23840</v>
      </c>
      <c r="AE49" s="7">
        <v>1262</v>
      </c>
      <c r="AF49" s="42">
        <f>SUM(AB49:AE49)</f>
        <v>39895</v>
      </c>
      <c r="AG49" s="7">
        <v>4032</v>
      </c>
      <c r="AH49" s="7">
        <v>717</v>
      </c>
      <c r="AI49" s="7">
        <v>9375</v>
      </c>
      <c r="AJ49" s="7">
        <v>7232</v>
      </c>
      <c r="AK49" s="42">
        <v>21356</v>
      </c>
      <c r="AL49" s="7">
        <v>6181</v>
      </c>
      <c r="AM49" s="7">
        <v>5257</v>
      </c>
      <c r="AN49" s="7">
        <v>18201</v>
      </c>
      <c r="AO49" s="7">
        <v>12457</v>
      </c>
      <c r="AP49" s="42">
        <f>SUM(AL49:AO49)</f>
        <v>42096</v>
      </c>
      <c r="AQ49" s="7">
        <v>4039</v>
      </c>
      <c r="AR49" s="7">
        <v>6529</v>
      </c>
      <c r="AS49" s="7">
        <v>16229</v>
      </c>
    </row>
    <row r="50" spans="2:45" ht="9.9499999999999993" customHeight="1" x14ac:dyDescent="0.3">
      <c r="C50" s="6"/>
      <c r="D50" s="6"/>
      <c r="E50" s="6"/>
      <c r="F50" s="6"/>
      <c r="G50" s="42"/>
      <c r="H50" s="6"/>
      <c r="I50" s="6"/>
      <c r="J50" s="6"/>
      <c r="K50" s="6"/>
      <c r="L50" s="42"/>
      <c r="M50" s="6"/>
      <c r="N50" s="6"/>
      <c r="O50" s="6"/>
      <c r="P50" s="6"/>
      <c r="Q50" s="42"/>
      <c r="R50" s="6"/>
      <c r="S50" s="6"/>
      <c r="T50" s="6"/>
      <c r="U50" s="6"/>
      <c r="V50" s="42"/>
      <c r="W50" s="6"/>
      <c r="X50" s="6"/>
      <c r="Y50" s="6"/>
      <c r="Z50" s="6"/>
      <c r="AA50" s="42"/>
      <c r="AB50" s="6"/>
      <c r="AC50" s="6"/>
      <c r="AD50" s="6"/>
      <c r="AE50" s="6"/>
      <c r="AF50" s="42"/>
      <c r="AG50" s="6"/>
      <c r="AH50" s="6"/>
      <c r="AI50" s="6"/>
      <c r="AJ50" s="6"/>
      <c r="AK50" s="42"/>
      <c r="AL50" s="6"/>
      <c r="AM50" s="6"/>
      <c r="AN50" s="6"/>
      <c r="AO50" s="6"/>
      <c r="AP50" s="42"/>
      <c r="AQ50" s="6"/>
      <c r="AR50" s="6"/>
      <c r="AS50" s="6"/>
    </row>
    <row r="51" spans="2:45" ht="15.95" customHeight="1" x14ac:dyDescent="0.3">
      <c r="B51" s="2" t="s">
        <v>210</v>
      </c>
      <c r="C51" s="7">
        <f t="shared" ref="C51:R51" si="32">C49+C43</f>
        <v>-44283</v>
      </c>
      <c r="D51" s="7">
        <f t="shared" si="32"/>
        <v>18533</v>
      </c>
      <c r="E51" s="7">
        <f t="shared" si="32"/>
        <v>-51609</v>
      </c>
      <c r="F51" s="7">
        <f t="shared" si="32"/>
        <v>34217</v>
      </c>
      <c r="G51" s="42">
        <f t="shared" si="32"/>
        <v>-43142</v>
      </c>
      <c r="H51" s="7">
        <f t="shared" si="32"/>
        <v>-20411</v>
      </c>
      <c r="I51" s="7">
        <f t="shared" si="32"/>
        <v>16493</v>
      </c>
      <c r="J51" s="7">
        <f t="shared" si="32"/>
        <v>-117477</v>
      </c>
      <c r="K51" s="7">
        <f t="shared" si="32"/>
        <v>-72385</v>
      </c>
      <c r="L51" s="42">
        <f t="shared" si="32"/>
        <v>-193780</v>
      </c>
      <c r="M51" s="7">
        <f t="shared" si="32"/>
        <v>11066</v>
      </c>
      <c r="N51" s="7">
        <f t="shared" si="32"/>
        <v>-49320</v>
      </c>
      <c r="O51" s="7">
        <f t="shared" si="32"/>
        <v>-19204</v>
      </c>
      <c r="P51" s="7">
        <f t="shared" si="32"/>
        <v>-32047</v>
      </c>
      <c r="Q51" s="42">
        <f t="shared" si="32"/>
        <v>-89505</v>
      </c>
      <c r="R51" s="7">
        <f t="shared" si="32"/>
        <v>-31091</v>
      </c>
      <c r="S51" s="7">
        <f t="shared" ref="S51:X51" si="33">S49+S43</f>
        <v>-94621</v>
      </c>
      <c r="T51" s="7">
        <f t="shared" si="33"/>
        <v>19347</v>
      </c>
      <c r="U51" s="7">
        <f t="shared" si="33"/>
        <v>12595</v>
      </c>
      <c r="V51" s="42">
        <f t="shared" si="33"/>
        <v>-93770</v>
      </c>
      <c r="W51" s="7">
        <f t="shared" si="33"/>
        <v>19239</v>
      </c>
      <c r="X51" s="7">
        <f t="shared" si="33"/>
        <v>29773</v>
      </c>
      <c r="Y51" s="7">
        <v>31482</v>
      </c>
      <c r="Z51" s="7">
        <f t="shared" ref="Z51:AI51" si="34">Z49+Z43</f>
        <v>18297</v>
      </c>
      <c r="AA51" s="42">
        <f t="shared" si="34"/>
        <v>98791</v>
      </c>
      <c r="AB51" s="7">
        <f t="shared" si="34"/>
        <v>27805</v>
      </c>
      <c r="AC51" s="7">
        <f t="shared" si="34"/>
        <v>36640.002490000013</v>
      </c>
      <c r="AD51" s="7">
        <f t="shared" si="34"/>
        <v>47608</v>
      </c>
      <c r="AE51" s="7">
        <f t="shared" si="34"/>
        <v>15402.272205999994</v>
      </c>
      <c r="AF51" s="42">
        <f t="shared" si="34"/>
        <v>127455.27469599998</v>
      </c>
      <c r="AG51" s="7">
        <f t="shared" si="34"/>
        <v>38447</v>
      </c>
      <c r="AH51" s="7">
        <f t="shared" si="34"/>
        <v>54687</v>
      </c>
      <c r="AI51" s="7">
        <f t="shared" si="34"/>
        <v>56486.934948000009</v>
      </c>
      <c r="AJ51" s="7">
        <v>43581.065051999991</v>
      </c>
      <c r="AK51" s="42">
        <v>193202</v>
      </c>
      <c r="AL51" s="7">
        <f>AL49+AL43</f>
        <v>50231</v>
      </c>
      <c r="AM51" s="7">
        <f>AM49+AM43</f>
        <v>84500</v>
      </c>
      <c r="AN51" s="7">
        <v>101062</v>
      </c>
      <c r="AO51" s="7">
        <f>AO49+AO43</f>
        <v>54252</v>
      </c>
      <c r="AP51" s="42">
        <f>AP49+AP43</f>
        <v>290045</v>
      </c>
      <c r="AQ51" s="7">
        <v>81574</v>
      </c>
      <c r="AR51" s="7">
        <f>AR49+AR43</f>
        <v>136697</v>
      </c>
      <c r="AS51" s="7">
        <f t="shared" ref="AS51" si="35">AS49+AS43</f>
        <v>132304</v>
      </c>
    </row>
    <row r="52" spans="2:45" x14ac:dyDescent="0.3">
      <c r="C52" s="6"/>
      <c r="D52" s="6"/>
      <c r="E52" s="6"/>
      <c r="F52" s="6"/>
      <c r="G52" s="42"/>
      <c r="H52" s="6"/>
      <c r="I52" s="6"/>
      <c r="J52" s="6"/>
      <c r="K52" s="6"/>
      <c r="L52" s="42"/>
      <c r="M52" s="6"/>
      <c r="N52" s="6"/>
      <c r="O52" s="6"/>
      <c r="P52" s="6"/>
      <c r="Q52" s="42"/>
      <c r="R52" s="6"/>
      <c r="S52" s="6"/>
      <c r="T52" s="6"/>
      <c r="U52" s="6"/>
      <c r="V52" s="42"/>
      <c r="W52" s="6"/>
      <c r="X52" s="6"/>
      <c r="Y52" s="6"/>
      <c r="Z52" s="6"/>
      <c r="AA52" s="42"/>
      <c r="AB52" s="6"/>
      <c r="AC52" s="6"/>
      <c r="AD52" s="6"/>
      <c r="AE52" s="6"/>
      <c r="AF52" s="42"/>
      <c r="AG52" s="6"/>
      <c r="AH52" s="6"/>
      <c r="AI52" s="6"/>
      <c r="AJ52" s="6"/>
      <c r="AK52" s="42"/>
      <c r="AL52" s="6"/>
      <c r="AM52" s="6"/>
      <c r="AN52" s="6"/>
      <c r="AO52" s="6"/>
      <c r="AP52" s="42"/>
      <c r="AQ52" s="6"/>
      <c r="AR52" s="6"/>
      <c r="AS52" s="6"/>
    </row>
    <row r="53" spans="2:45" x14ac:dyDescent="0.3">
      <c r="B53" s="2" t="s">
        <v>211</v>
      </c>
      <c r="C53" s="7">
        <v>37264</v>
      </c>
      <c r="D53" s="7">
        <v>20868</v>
      </c>
      <c r="E53" s="7">
        <v>-3251</v>
      </c>
      <c r="F53" s="7">
        <v>-1049</v>
      </c>
      <c r="G53" s="42">
        <f>SUM(C53:F53)</f>
        <v>53832</v>
      </c>
      <c r="H53" s="7">
        <v>-601</v>
      </c>
      <c r="I53" s="7">
        <v>2367</v>
      </c>
      <c r="J53" s="7">
        <v>296</v>
      </c>
      <c r="K53" s="7">
        <v>-6661</v>
      </c>
      <c r="L53" s="42">
        <f t="shared" si="3"/>
        <v>-4599</v>
      </c>
      <c r="M53" s="7">
        <v>-2121</v>
      </c>
      <c r="N53" s="7">
        <v>-6993</v>
      </c>
      <c r="O53" s="7">
        <v>-1442</v>
      </c>
      <c r="P53" s="7">
        <v>916</v>
      </c>
      <c r="Q53" s="42">
        <f t="shared" si="4"/>
        <v>-9640</v>
      </c>
      <c r="R53" s="7">
        <v>-1670</v>
      </c>
      <c r="S53" s="7">
        <v>-616</v>
      </c>
      <c r="T53" s="7">
        <v>-4412</v>
      </c>
      <c r="U53" s="7">
        <v>-3931</v>
      </c>
      <c r="V53" s="42">
        <f t="shared" si="5"/>
        <v>-10629</v>
      </c>
      <c r="W53" s="7">
        <v>-1420</v>
      </c>
      <c r="X53" s="7">
        <v>-3497</v>
      </c>
      <c r="Y53" s="7">
        <v>-4950</v>
      </c>
      <c r="Z53" s="7">
        <v>-3981</v>
      </c>
      <c r="AA53" s="42">
        <f>SUM(W53:Z53)</f>
        <v>-13848</v>
      </c>
      <c r="AB53" s="7">
        <v>-4563.5</v>
      </c>
      <c r="AC53" s="7">
        <v>-5687</v>
      </c>
      <c r="AD53" s="7">
        <v>-6948</v>
      </c>
      <c r="AE53" s="7">
        <v>-5200</v>
      </c>
      <c r="AF53" s="42">
        <f>SUM(AB53:AE53)</f>
        <v>-22398.5</v>
      </c>
      <c r="AG53" s="7">
        <v>-8032</v>
      </c>
      <c r="AH53" s="7">
        <v>-9462</v>
      </c>
      <c r="AI53" s="7">
        <v>-10257</v>
      </c>
      <c r="AJ53" s="7">
        <v>-9834</v>
      </c>
      <c r="AK53" s="42">
        <v>-37585</v>
      </c>
      <c r="AL53" s="7">
        <v>-8075</v>
      </c>
      <c r="AM53" s="7">
        <v>-9594</v>
      </c>
      <c r="AN53" s="7">
        <v>-12032</v>
      </c>
      <c r="AO53" s="7">
        <v>-9290</v>
      </c>
      <c r="AP53" s="42">
        <f>SUM(AL53:AO53)</f>
        <v>-38991</v>
      </c>
      <c r="AQ53" s="7">
        <v>-11191</v>
      </c>
      <c r="AR53" s="7">
        <v>-16382</v>
      </c>
      <c r="AS53" s="7">
        <v>-14726</v>
      </c>
    </row>
    <row r="54" spans="2:45" x14ac:dyDescent="0.3">
      <c r="C54" s="6"/>
      <c r="D54" s="6"/>
      <c r="E54" s="6"/>
      <c r="F54" s="6"/>
      <c r="G54" s="42"/>
      <c r="H54" s="6"/>
      <c r="I54" s="6"/>
      <c r="J54" s="6"/>
      <c r="K54" s="6"/>
      <c r="L54" s="42"/>
      <c r="M54" s="6"/>
      <c r="N54" s="6"/>
      <c r="O54" s="6"/>
      <c r="P54" s="6"/>
      <c r="Q54" s="42"/>
      <c r="R54" s="6"/>
      <c r="S54" s="6"/>
      <c r="T54" s="6"/>
      <c r="U54" s="6"/>
      <c r="V54" s="42"/>
      <c r="W54" s="6"/>
      <c r="X54" s="6"/>
      <c r="Y54" s="6"/>
      <c r="Z54" s="6"/>
      <c r="AA54" s="42"/>
      <c r="AB54" s="6"/>
      <c r="AC54" s="6"/>
      <c r="AD54" s="6"/>
      <c r="AE54" s="6"/>
      <c r="AF54" s="42"/>
      <c r="AG54" s="6"/>
      <c r="AH54" s="6"/>
      <c r="AI54" s="6"/>
      <c r="AJ54" s="6"/>
      <c r="AK54" s="42"/>
      <c r="AL54" s="6"/>
      <c r="AM54" s="6"/>
      <c r="AN54" s="6"/>
      <c r="AO54" s="6"/>
      <c r="AP54" s="42"/>
      <c r="AQ54" s="6"/>
      <c r="AR54" s="6"/>
      <c r="AS54" s="6"/>
    </row>
    <row r="55" spans="2:45" x14ac:dyDescent="0.3">
      <c r="B55" s="15" t="s">
        <v>212</v>
      </c>
      <c r="C55" s="16">
        <f t="shared" ref="C55:R55" si="36">SUM(C53,C51)</f>
        <v>-7019</v>
      </c>
      <c r="D55" s="16">
        <f t="shared" si="36"/>
        <v>39401</v>
      </c>
      <c r="E55" s="16">
        <f t="shared" si="36"/>
        <v>-54860</v>
      </c>
      <c r="F55" s="16">
        <f t="shared" si="36"/>
        <v>33168</v>
      </c>
      <c r="G55" s="41">
        <f t="shared" si="36"/>
        <v>10690</v>
      </c>
      <c r="H55" s="16">
        <f t="shared" si="36"/>
        <v>-21012</v>
      </c>
      <c r="I55" s="16">
        <f t="shared" si="36"/>
        <v>18860</v>
      </c>
      <c r="J55" s="16">
        <f t="shared" si="36"/>
        <v>-117181</v>
      </c>
      <c r="K55" s="16">
        <f t="shared" si="36"/>
        <v>-79046</v>
      </c>
      <c r="L55" s="41">
        <f t="shared" si="36"/>
        <v>-198379</v>
      </c>
      <c r="M55" s="16">
        <f t="shared" si="36"/>
        <v>8945</v>
      </c>
      <c r="N55" s="16">
        <f t="shared" si="36"/>
        <v>-56313</v>
      </c>
      <c r="O55" s="16">
        <f t="shared" si="36"/>
        <v>-20646</v>
      </c>
      <c r="P55" s="16">
        <f t="shared" si="36"/>
        <v>-31131</v>
      </c>
      <c r="Q55" s="41">
        <f t="shared" si="36"/>
        <v>-99145</v>
      </c>
      <c r="R55" s="16">
        <f t="shared" si="36"/>
        <v>-32761</v>
      </c>
      <c r="S55" s="16">
        <f t="shared" ref="S55:AI55" si="37">SUM(S53,S51)</f>
        <v>-95237</v>
      </c>
      <c r="T55" s="16">
        <f t="shared" si="37"/>
        <v>14935</v>
      </c>
      <c r="U55" s="16">
        <f t="shared" si="37"/>
        <v>8664</v>
      </c>
      <c r="V55" s="41">
        <f t="shared" si="37"/>
        <v>-104399</v>
      </c>
      <c r="W55" s="16">
        <f t="shared" si="37"/>
        <v>17819</v>
      </c>
      <c r="X55" s="16">
        <f t="shared" si="37"/>
        <v>26276</v>
      </c>
      <c r="Y55" s="16">
        <f t="shared" si="37"/>
        <v>26532</v>
      </c>
      <c r="Z55" s="16">
        <f t="shared" si="37"/>
        <v>14316</v>
      </c>
      <c r="AA55" s="41">
        <f t="shared" si="37"/>
        <v>84943</v>
      </c>
      <c r="AB55" s="16">
        <f t="shared" si="37"/>
        <v>23241.5</v>
      </c>
      <c r="AC55" s="16">
        <f t="shared" si="37"/>
        <v>30953.002490000013</v>
      </c>
      <c r="AD55" s="16">
        <f t="shared" si="37"/>
        <v>40660</v>
      </c>
      <c r="AE55" s="16">
        <f t="shared" si="37"/>
        <v>10202.272205999994</v>
      </c>
      <c r="AF55" s="41">
        <f t="shared" si="37"/>
        <v>105056.77469599998</v>
      </c>
      <c r="AG55" s="16">
        <f t="shared" si="37"/>
        <v>30415</v>
      </c>
      <c r="AH55" s="16">
        <f t="shared" si="37"/>
        <v>45225</v>
      </c>
      <c r="AI55" s="16">
        <f t="shared" si="37"/>
        <v>46229.934948000009</v>
      </c>
      <c r="AJ55" s="16">
        <v>33747.065051999991</v>
      </c>
      <c r="AK55" s="41">
        <v>155617</v>
      </c>
      <c r="AL55" s="16">
        <f>SUM(AL53,AL51)</f>
        <v>42156</v>
      </c>
      <c r="AM55" s="16">
        <f>SUM(AM53,AM51)</f>
        <v>74906</v>
      </c>
      <c r="AN55" s="16">
        <v>89030</v>
      </c>
      <c r="AO55" s="16">
        <f>SUM(AO53,AO51)</f>
        <v>44962</v>
      </c>
      <c r="AP55" s="41">
        <f>SUM(AP53,AP51)</f>
        <v>251054</v>
      </c>
      <c r="AQ55" s="16">
        <v>70383</v>
      </c>
      <c r="AR55" s="16">
        <f>SUM(AR53,AR51)</f>
        <v>120315</v>
      </c>
      <c r="AS55" s="16">
        <f t="shared" ref="AS55" si="38">SUM(AS53,AS51)</f>
        <v>117578</v>
      </c>
    </row>
    <row r="56" spans="2:45" x14ac:dyDescent="0.3">
      <c r="B56" t="s">
        <v>213</v>
      </c>
      <c r="C56" s="6">
        <v>-5549</v>
      </c>
      <c r="D56" s="6">
        <v>27627</v>
      </c>
      <c r="E56" s="6">
        <v>-52871</v>
      </c>
      <c r="F56" s="6">
        <v>29544</v>
      </c>
      <c r="G56" s="42">
        <f>SUM(C56:F56)</f>
        <v>-1249</v>
      </c>
      <c r="H56" s="6">
        <v>-19691</v>
      </c>
      <c r="I56" s="6">
        <v>15563</v>
      </c>
      <c r="J56" s="6">
        <v>-119063</v>
      </c>
      <c r="K56" s="6">
        <v>-79124</v>
      </c>
      <c r="L56" s="42">
        <f t="shared" si="3"/>
        <v>-202315</v>
      </c>
      <c r="M56" s="6">
        <v>8589</v>
      </c>
      <c r="N56" s="6">
        <v>-54078</v>
      </c>
      <c r="O56" s="6">
        <v>-19922</v>
      </c>
      <c r="P56" s="6">
        <v>-30920</v>
      </c>
      <c r="Q56" s="42">
        <f t="shared" si="4"/>
        <v>-96331</v>
      </c>
      <c r="R56" s="6">
        <v>-32254</v>
      </c>
      <c r="S56" s="6">
        <v>-88801</v>
      </c>
      <c r="T56" s="6">
        <v>13143</v>
      </c>
      <c r="U56" s="6">
        <v>7797</v>
      </c>
      <c r="V56" s="42">
        <f t="shared" si="5"/>
        <v>-100115</v>
      </c>
      <c r="W56" s="6">
        <v>17047</v>
      </c>
      <c r="X56" s="6">
        <v>25554</v>
      </c>
      <c r="Y56" s="6">
        <v>25661</v>
      </c>
      <c r="Z56" s="6">
        <v>14692</v>
      </c>
      <c r="AA56" s="42">
        <f>SUM(W56:Z56)</f>
        <v>82954</v>
      </c>
      <c r="AB56" s="6">
        <v>23283.5</v>
      </c>
      <c r="AC56" s="6">
        <v>31124</v>
      </c>
      <c r="AD56" s="6">
        <v>40946</v>
      </c>
      <c r="AE56" s="6">
        <v>10563</v>
      </c>
      <c r="AF56" s="42">
        <f>SUM(AB56:AE56)</f>
        <v>105916.5</v>
      </c>
      <c r="AG56" s="6">
        <v>30679</v>
      </c>
      <c r="AH56" s="6">
        <v>45320</v>
      </c>
      <c r="AI56" s="6">
        <v>46121</v>
      </c>
      <c r="AJ56" s="6">
        <v>33718</v>
      </c>
      <c r="AK56" s="42">
        <v>155838</v>
      </c>
      <c r="AL56" s="6">
        <v>42320</v>
      </c>
      <c r="AM56" s="6">
        <v>74964</v>
      </c>
      <c r="AN56" s="6">
        <v>86590</v>
      </c>
      <c r="AO56" s="6">
        <v>45050</v>
      </c>
      <c r="AP56" s="42">
        <f>SUM(AL56:AO56)</f>
        <v>248924</v>
      </c>
      <c r="AQ56" s="6">
        <v>70198</v>
      </c>
      <c r="AR56" s="6">
        <v>120552</v>
      </c>
      <c r="AS56" s="6">
        <v>117826</v>
      </c>
    </row>
    <row r="57" spans="2:45" x14ac:dyDescent="0.3">
      <c r="B57" t="s">
        <v>214</v>
      </c>
      <c r="C57" s="6">
        <v>-1470</v>
      </c>
      <c r="D57" s="6">
        <v>11774</v>
      </c>
      <c r="E57" s="6">
        <v>-1989</v>
      </c>
      <c r="F57" s="6">
        <v>3624</v>
      </c>
      <c r="G57" s="42">
        <f>SUM(C57:F57)</f>
        <v>11939</v>
      </c>
      <c r="H57" s="6">
        <v>-1321</v>
      </c>
      <c r="I57" s="6">
        <v>3297</v>
      </c>
      <c r="J57" s="6">
        <v>1882</v>
      </c>
      <c r="K57" s="6">
        <v>78</v>
      </c>
      <c r="L57" s="42">
        <f t="shared" si="3"/>
        <v>3936</v>
      </c>
      <c r="M57" s="6">
        <v>356</v>
      </c>
      <c r="N57" s="6">
        <v>-2235</v>
      </c>
      <c r="O57" s="6">
        <v>-724</v>
      </c>
      <c r="P57" s="6">
        <v>-211</v>
      </c>
      <c r="Q57" s="42">
        <f t="shared" si="4"/>
        <v>-2814</v>
      </c>
      <c r="R57" s="6">
        <v>-507</v>
      </c>
      <c r="S57" s="6">
        <v>-6436</v>
      </c>
      <c r="T57" s="6">
        <v>1792</v>
      </c>
      <c r="U57" s="6">
        <v>867</v>
      </c>
      <c r="V57" s="42">
        <f t="shared" si="5"/>
        <v>-4284</v>
      </c>
      <c r="W57" s="6">
        <v>772</v>
      </c>
      <c r="X57" s="6">
        <v>722</v>
      </c>
      <c r="Y57" s="6">
        <v>871</v>
      </c>
      <c r="Z57" s="6">
        <v>-376</v>
      </c>
      <c r="AA57" s="42">
        <f>SUM(W57:Z57)</f>
        <v>1989</v>
      </c>
      <c r="AB57" s="6">
        <v>-42</v>
      </c>
      <c r="AC57" s="6">
        <v>-171</v>
      </c>
      <c r="AD57" s="6">
        <v>-286</v>
      </c>
      <c r="AE57" s="6">
        <v>-361</v>
      </c>
      <c r="AF57" s="42">
        <f>SUM(AB57:AE57)</f>
        <v>-860</v>
      </c>
      <c r="AG57" s="6">
        <v>-264</v>
      </c>
      <c r="AH57" s="6">
        <v>-95</v>
      </c>
      <c r="AI57" s="6">
        <v>109</v>
      </c>
      <c r="AJ57" s="6">
        <v>29</v>
      </c>
      <c r="AK57" s="42">
        <v>-221</v>
      </c>
      <c r="AL57" s="6">
        <v>-164</v>
      </c>
      <c r="AM57" s="6">
        <v>-58</v>
      </c>
      <c r="AN57" s="6">
        <v>2440</v>
      </c>
      <c r="AO57" s="6">
        <v>-88</v>
      </c>
      <c r="AP57" s="42">
        <f>SUM(AL57:AO57)</f>
        <v>2130</v>
      </c>
      <c r="AQ57" s="6">
        <v>185</v>
      </c>
      <c r="AR57" s="6">
        <v>-237</v>
      </c>
      <c r="AS57" s="6">
        <v>-248</v>
      </c>
    </row>
    <row r="58" spans="2:45" x14ac:dyDescent="0.3">
      <c r="C58" s="6"/>
      <c r="D58" s="6"/>
      <c r="E58" s="6"/>
      <c r="F58" s="6"/>
      <c r="G58" s="42"/>
      <c r="H58" s="6"/>
      <c r="I58" s="6"/>
      <c r="J58" s="6"/>
      <c r="K58" s="6"/>
      <c r="L58" s="42"/>
      <c r="M58" s="6"/>
      <c r="N58" s="6"/>
      <c r="O58" s="6"/>
      <c r="P58" s="6"/>
      <c r="Q58" s="42"/>
      <c r="R58" s="6"/>
      <c r="S58" s="6"/>
      <c r="T58" s="6"/>
      <c r="U58" s="6"/>
      <c r="V58" s="42"/>
      <c r="W58" s="6"/>
      <c r="X58" s="6"/>
      <c r="Y58" s="6"/>
      <c r="Z58" s="6"/>
      <c r="AA58" s="42"/>
      <c r="AB58" s="6"/>
      <c r="AC58" s="6"/>
      <c r="AD58" s="6"/>
      <c r="AE58" s="6"/>
      <c r="AF58" s="42"/>
      <c r="AG58" s="6"/>
      <c r="AH58" s="6"/>
      <c r="AI58" s="6"/>
      <c r="AJ58" s="6"/>
      <c r="AK58" s="42"/>
      <c r="AL58" s="6"/>
      <c r="AM58" s="6"/>
      <c r="AN58" s="6"/>
      <c r="AO58" s="6"/>
      <c r="AP58" s="42"/>
      <c r="AQ58" s="6"/>
      <c r="AR58" s="6"/>
      <c r="AS58" s="6"/>
    </row>
    <row r="59" spans="2:45" x14ac:dyDescent="0.3">
      <c r="B59" t="s">
        <v>215</v>
      </c>
      <c r="C59" s="12">
        <f t="shared" ref="C59:S59" si="39">IFERROR(C55/C22,0)</f>
        <v>-4.2956725031671326E-2</v>
      </c>
      <c r="D59" s="12">
        <f t="shared" si="39"/>
        <v>0.22747269242315774</v>
      </c>
      <c r="E59" s="12">
        <f t="shared" si="39"/>
        <v>-0.42456042595344229</v>
      </c>
      <c r="F59" s="12">
        <f t="shared" si="39"/>
        <v>0.23067774802656743</v>
      </c>
      <c r="G59" s="43">
        <f t="shared" si="39"/>
        <v>1.7535801578058102E-2</v>
      </c>
      <c r="H59" s="12">
        <f t="shared" si="39"/>
        <v>-0.147251130032587</v>
      </c>
      <c r="I59" s="12">
        <f t="shared" si="39"/>
        <v>0.11294495280985005</v>
      </c>
      <c r="J59" s="12">
        <f t="shared" si="39"/>
        <v>-18.544231682228201</v>
      </c>
      <c r="K59" s="12">
        <f t="shared" si="39"/>
        <v>-1.7980528638369502</v>
      </c>
      <c r="L59" s="43">
        <f t="shared" si="39"/>
        <v>-0.55111401266807425</v>
      </c>
      <c r="M59" s="12">
        <f t="shared" si="39"/>
        <v>5.3349794533211661E-2</v>
      </c>
      <c r="N59" s="12">
        <f t="shared" si="39"/>
        <v>-0.57128219695048343</v>
      </c>
      <c r="O59" s="12">
        <f t="shared" si="39"/>
        <v>-0.46025235186588792</v>
      </c>
      <c r="P59" s="12">
        <f t="shared" si="39"/>
        <v>-0.3220403856498531</v>
      </c>
      <c r="Q59" s="43">
        <f t="shared" si="39"/>
        <v>-0.24314190001128097</v>
      </c>
      <c r="R59" s="12">
        <f t="shared" si="39"/>
        <v>-0.49395392316506848</v>
      </c>
      <c r="S59" s="12">
        <f t="shared" si="39"/>
        <v>-1.6384578329835187</v>
      </c>
      <c r="T59" s="12">
        <f t="shared" ref="T59:AI59" si="40">IFERROR(T55/T22,0)</f>
        <v>7.5243843456531373E-2</v>
      </c>
      <c r="U59" s="12">
        <f t="shared" si="40"/>
        <v>4.5513046127661362E-2</v>
      </c>
      <c r="V59" s="43">
        <f t="shared" si="40"/>
        <v>-0.20338748609490337</v>
      </c>
      <c r="W59" s="12">
        <f t="shared" si="40"/>
        <v>0.11053558800540923</v>
      </c>
      <c r="X59" s="12">
        <f t="shared" si="40"/>
        <v>0.16904924276541811</v>
      </c>
      <c r="Y59" s="12">
        <f t="shared" si="40"/>
        <v>0.16554564172958133</v>
      </c>
      <c r="Z59" s="12">
        <f t="shared" si="40"/>
        <v>0.10029915997001394</v>
      </c>
      <c r="AA59" s="43">
        <f t="shared" si="40"/>
        <v>0.13708377243025419</v>
      </c>
      <c r="AB59" s="12">
        <f t="shared" si="40"/>
        <v>0.13508416060260853</v>
      </c>
      <c r="AC59" s="12">
        <f t="shared" si="40"/>
        <v>0.14776254366602354</v>
      </c>
      <c r="AD59" s="12">
        <f t="shared" si="40"/>
        <v>0.19300235912868882</v>
      </c>
      <c r="AE59" s="12">
        <f t="shared" si="40"/>
        <v>4.9209315882386959E-2</v>
      </c>
      <c r="AF59" s="43">
        <f t="shared" si="40"/>
        <v>0.13139898610902287</v>
      </c>
      <c r="AG59" s="12">
        <f t="shared" si="40"/>
        <v>0.12016846896322841</v>
      </c>
      <c r="AH59" s="12">
        <f t="shared" si="40"/>
        <v>0.14433756319256497</v>
      </c>
      <c r="AI59" s="12">
        <f t="shared" si="40"/>
        <v>0.1531294528603748</v>
      </c>
      <c r="AJ59" s="12">
        <v>0.11928467174244992</v>
      </c>
      <c r="AK59" s="43">
        <v>0.13517290861016432</v>
      </c>
      <c r="AL59" s="12">
        <f>IFERROR(AL55/AL22,0)</f>
        <v>0.13667355070466827</v>
      </c>
      <c r="AM59" s="12">
        <f>IFERROR(AM55/AM22,0)</f>
        <v>0.19102338510187947</v>
      </c>
      <c r="AN59" s="12">
        <v>0.17744037819932795</v>
      </c>
      <c r="AO59" s="12">
        <f>IFERROR(AO55/AO22,0)</f>
        <v>0.12227736908663195</v>
      </c>
      <c r="AP59" s="43">
        <f>IFERROR(AP55/AP22,0)</f>
        <v>0.15990456196847946</v>
      </c>
      <c r="AQ59" s="12">
        <v>0.16033560150624299</v>
      </c>
      <c r="AR59" s="12">
        <f>IFERROR(AR55/AR22,0)</f>
        <v>0.18094277025990549</v>
      </c>
      <c r="AS59" s="12">
        <f t="shared" ref="AS59" si="41">IFERROR(AS55/AS22,0)</f>
        <v>0.21442144615665176</v>
      </c>
    </row>
    <row r="60" spans="2:45" x14ac:dyDescent="0.3">
      <c r="B60" t="s">
        <v>216</v>
      </c>
      <c r="C60" s="17"/>
      <c r="D60" s="17"/>
      <c r="E60" s="17"/>
      <c r="F60" s="12">
        <f>SUM(C55:F55)/SUM(C22:F22)</f>
        <v>1.7535801578058102E-2</v>
      </c>
      <c r="G60" s="43">
        <f>G59</f>
        <v>1.7535801578058102E-2</v>
      </c>
      <c r="H60" s="12">
        <f>SUM(D55:F55,H55)/SUM(D22:F22,H22)</f>
        <v>-5.6086859067969869E-3</v>
      </c>
      <c r="I60" s="12">
        <f>SUM(E55:F55,H55:I55)/SUM(E22:F22,H22:I22)</f>
        <v>-4.0921260383057594E-2</v>
      </c>
      <c r="J60" s="12">
        <f>SUM(F55,H55:J55)/SUM(F22,H22:J22)</f>
        <v>-0.18740362301346505</v>
      </c>
      <c r="K60" s="12">
        <f>SUM(H55,I55:K55)/SUM(H22,I22:K22)</f>
        <v>-0.55111401266807425</v>
      </c>
      <c r="L60" s="43">
        <f>L59</f>
        <v>-0.55111401266807425</v>
      </c>
      <c r="M60" s="12">
        <f>SUM(I55:K55,M55)/SUM(I22:K22,M22)</f>
        <v>-0.43753701952552659</v>
      </c>
      <c r="N60" s="12">
        <f>SUM(J55:K55,M55:N55)/SUM(J22:K22,M22:N22)</f>
        <v>-0.76960138505817943</v>
      </c>
      <c r="O60" s="12">
        <f>SUM(K55,M55:O55)/SUM(K22,M22:O22)</f>
        <v>-0.41418351827860078</v>
      </c>
      <c r="P60" s="12">
        <f>SUM(M55,N55:P55)/SUM(M22,N22:P22)</f>
        <v>-0.24314190001128097</v>
      </c>
      <c r="Q60" s="43">
        <f>Q59</f>
        <v>-0.24314190001128097</v>
      </c>
      <c r="R60" s="12">
        <f>SUM(N55:P55,R55)/SUM(N22:P22,R22)</f>
        <v>-0.45966197054398655</v>
      </c>
      <c r="S60" s="12">
        <f>SUM(O55:P55,R55:S55)/SUM(O22:P22,R22:S22)</f>
        <v>-0.67590684873823204</v>
      </c>
      <c r="T60" s="12">
        <f>SUM(P55,R55:T55)/SUM(P22,R22:T22)</f>
        <v>-0.34364141599500486</v>
      </c>
      <c r="U60" s="12">
        <f>SUM(R55,S55:U55)/SUM(R22,S22:U22)</f>
        <v>-0.20338748609490337</v>
      </c>
      <c r="V60" s="43">
        <f>V59</f>
        <v>-0.20338748609490337</v>
      </c>
      <c r="W60" s="12">
        <f>SUM(S55:U55,W55)/SUM(S22:U22,W22)</f>
        <v>-8.8491457340964808E-2</v>
      </c>
      <c r="X60" s="12">
        <f>SUM(T55:U55,W55:X55)/SUM(T22:U22,W22:X22)</f>
        <v>9.5953031293099414E-2</v>
      </c>
      <c r="Y60" s="12">
        <f>SUM(U55,W55:Y55)/SUM(U22,W22:Y22)</f>
        <v>0.11882842554696503</v>
      </c>
      <c r="Z60" s="12">
        <f>SUM(W55,X55:Z55)/SUM(W22,X22:Z22)</f>
        <v>0.13708377243025419</v>
      </c>
      <c r="AA60" s="43">
        <f>AA59</f>
        <v>0.13708377243025419</v>
      </c>
      <c r="AB60" s="12">
        <f>SUM(X55:Z55,AB55)/SUM(X22:Z22,AB22)</f>
        <v>0.14332605326976364</v>
      </c>
      <c r="AC60" s="69">
        <f>SUM(Y55:Z55,AB55:AC55)/SUM(Y22:Z22,AB22:AC22)</f>
        <v>0.13884283466871775</v>
      </c>
      <c r="AD60" s="12">
        <f>SUM(Z55,AB55:AD55)/SUM(Z22,AB22:AD22)</f>
        <v>0.14854463410336693</v>
      </c>
      <c r="AE60" s="12">
        <f>SUM(AB55,AC55:AE55)/SUM(AB22,AC22:AE22)</f>
        <v>0.1313989861090229</v>
      </c>
      <c r="AF60" s="43">
        <f>AF59</f>
        <v>0.13139898610902287</v>
      </c>
      <c r="AG60" s="12">
        <f>SUM(AC55:AE55,AG55)/SUM(AC22:AE22,AG22)</f>
        <v>0.12745098024321247</v>
      </c>
      <c r="AH60" s="69">
        <f>SUM(AD55:AE55,AG55:AH55)/SUM(AD22:AE22,AG22:AH22)</f>
        <v>0.12850358707104445</v>
      </c>
      <c r="AI60" s="12">
        <f>SUM(AE55,AG55:AI55)/SUM(AE22,AG22:AI22)</f>
        <v>0.12278294097183487</v>
      </c>
      <c r="AJ60" s="12">
        <v>0.13517290861016432</v>
      </c>
      <c r="AK60" s="43">
        <v>0.13517290861016432</v>
      </c>
      <c r="AL60" s="12">
        <f>SUM(AH55:AJ55,AL55)/SUM(AH22:AJ22,AL22)</f>
        <v>0.13870397751006147</v>
      </c>
      <c r="AM60" s="69">
        <f>SUM(AI55:AJ55,AL55:AM55)/SUM(AI22:AJ22,AL22:AM22)</f>
        <v>0.15329169603527656</v>
      </c>
      <c r="AN60" s="12">
        <v>0.16148266838761108</v>
      </c>
      <c r="AO60" s="12">
        <f>SUM(AL55,AM55:AO55)/SUM(AL22,AM22:AO22)</f>
        <v>0.15990456196847946</v>
      </c>
      <c r="AP60" s="43">
        <f>AP59</f>
        <v>0.15990456196847946</v>
      </c>
      <c r="AQ60" s="12">
        <v>0.16422942170610283</v>
      </c>
      <c r="AR60" s="69">
        <f>SUM(AN55:AO55,AQ55:AR55)/SUM(AN22:AO22,AQ22:AR22)</f>
        <v>0.16453679464141832</v>
      </c>
      <c r="AS60" s="12">
        <f>SUM(AO55,AQ55:AS55)/SUM(AO22,AQ22:AS22)</f>
        <v>0.1748735867308395</v>
      </c>
    </row>
    <row r="61" spans="2:45" x14ac:dyDescent="0.3">
      <c r="C61" s="9"/>
      <c r="D61" s="9"/>
      <c r="E61" s="9"/>
      <c r="F61" s="9"/>
      <c r="G61" s="46"/>
      <c r="H61" s="9"/>
      <c r="I61" s="9"/>
      <c r="J61" s="9"/>
      <c r="K61" s="9"/>
      <c r="L61" s="46"/>
      <c r="M61" s="9"/>
      <c r="N61" s="9"/>
      <c r="O61" s="9"/>
      <c r="P61" s="9"/>
      <c r="Q61" s="46"/>
      <c r="R61" s="9"/>
      <c r="S61" s="9"/>
      <c r="T61" s="9"/>
      <c r="U61" s="9"/>
      <c r="V61" s="46"/>
      <c r="W61" s="9"/>
      <c r="X61" s="9"/>
      <c r="Y61" s="9"/>
      <c r="Z61" s="9"/>
      <c r="AA61" s="46"/>
      <c r="AB61" s="9"/>
      <c r="AC61" s="9"/>
      <c r="AD61" s="9"/>
      <c r="AE61" s="9"/>
      <c r="AF61" s="46"/>
      <c r="AG61" s="9"/>
      <c r="AH61" s="9"/>
      <c r="AI61" s="9"/>
      <c r="AJ61" s="9"/>
      <c r="AK61" s="46"/>
      <c r="AL61" s="68">
        <f>AL55-SUM(AL56:AL57)</f>
        <v>0</v>
      </c>
      <c r="AM61" s="68">
        <f>AM55-SUM(AM56:AM57)</f>
        <v>0</v>
      </c>
      <c r="AN61" s="68">
        <v>0</v>
      </c>
      <c r="AO61" s="68">
        <f>AO55-SUM(AO56:AO57)</f>
        <v>0</v>
      </c>
      <c r="AP61" s="70">
        <f>AP55-SUM(AP56:AP57)</f>
        <v>0</v>
      </c>
      <c r="AQ61" s="68">
        <v>0</v>
      </c>
      <c r="AR61" s="68">
        <f>AR55-SUM(AR56:AR57)</f>
        <v>0</v>
      </c>
      <c r="AS61" s="68">
        <f t="shared" ref="AS61" si="42">AS55-SUM(AS56:AS57)</f>
        <v>0</v>
      </c>
    </row>
    <row r="62" spans="2:45" x14ac:dyDescent="0.3">
      <c r="B62" s="1" t="s">
        <v>217</v>
      </c>
      <c r="C62" s="3"/>
      <c r="D62" s="3"/>
      <c r="E62" s="3"/>
      <c r="F62" s="3"/>
      <c r="G62" s="47"/>
      <c r="H62" s="3"/>
      <c r="I62" s="3"/>
      <c r="J62" s="3"/>
      <c r="K62" s="3"/>
      <c r="L62" s="47"/>
      <c r="M62" s="3"/>
      <c r="N62" s="3"/>
      <c r="O62" s="3"/>
      <c r="P62" s="3"/>
      <c r="Q62" s="47"/>
      <c r="R62" s="3"/>
      <c r="S62" s="3"/>
      <c r="T62" s="3"/>
      <c r="U62" s="3"/>
      <c r="V62" s="47"/>
      <c r="W62" s="3"/>
      <c r="X62" s="3"/>
      <c r="Y62" s="3"/>
      <c r="Z62" s="3"/>
      <c r="AA62" s="47"/>
      <c r="AB62" s="68"/>
      <c r="AC62" s="3">
        <f>TRUNC(AC55)-TRUNC((AC56+AC57))</f>
        <v>0</v>
      </c>
      <c r="AD62" s="3">
        <f>AD55-(AD56+AD57)</f>
        <v>0</v>
      </c>
      <c r="AE62" s="68">
        <f>TRUNC(AE55)-TRUNC(AE56+AE57)</f>
        <v>0</v>
      </c>
      <c r="AF62" s="70">
        <f>TRUNC(AF55)-TRUNC(AF56+AF57)</f>
        <v>0</v>
      </c>
      <c r="AG62" s="3">
        <f>TRUNC(AG55)-TRUNC(AG56+AG57)</f>
        <v>0</v>
      </c>
      <c r="AH62" s="3">
        <f>TRUNC(AH55)-TRUNC(AH56+AH57)</f>
        <v>0</v>
      </c>
      <c r="AI62" s="3">
        <f>TRUNC(AI55)-(TRUNC(AI56)+TRUNC(AI57))</f>
        <v>-1</v>
      </c>
      <c r="AJ62" s="68">
        <v>0</v>
      </c>
      <c r="AK62" s="70">
        <v>0</v>
      </c>
      <c r="AL62" s="3"/>
      <c r="AM62" s="3"/>
      <c r="AN62" s="3"/>
      <c r="AO62" s="68"/>
      <c r="AP62" s="70"/>
      <c r="AQ62" s="3"/>
      <c r="AR62" s="3"/>
      <c r="AS62" s="3"/>
    </row>
    <row r="63" spans="2:45" ht="20.25" x14ac:dyDescent="0.35">
      <c r="B63" s="80" t="s">
        <v>218</v>
      </c>
      <c r="C63" s="81"/>
      <c r="D63" s="81"/>
      <c r="E63" s="81"/>
      <c r="F63" s="81"/>
      <c r="G63" s="82"/>
      <c r="H63" s="81"/>
      <c r="I63" s="81"/>
      <c r="J63" s="81"/>
      <c r="K63" s="81"/>
      <c r="L63" s="82"/>
      <c r="M63" s="81"/>
      <c r="N63" s="81"/>
      <c r="O63" s="81"/>
      <c r="P63" s="81"/>
      <c r="Q63" s="82"/>
      <c r="R63" s="81"/>
      <c r="S63" s="81"/>
      <c r="T63" s="81"/>
      <c r="U63" s="81"/>
      <c r="V63" s="82"/>
      <c r="W63" s="81"/>
      <c r="X63" s="81"/>
      <c r="Y63" s="81"/>
      <c r="Z63" s="81"/>
      <c r="AA63" s="82"/>
      <c r="AB63" s="81"/>
      <c r="AC63" s="81"/>
      <c r="AD63" s="81"/>
      <c r="AE63" s="81"/>
      <c r="AF63" s="82"/>
      <c r="AG63" s="81"/>
      <c r="AH63" s="81"/>
      <c r="AI63" s="81"/>
      <c r="AJ63" s="81"/>
      <c r="AK63" s="82"/>
      <c r="AL63" s="81"/>
      <c r="AM63" s="81"/>
      <c r="AN63" s="81"/>
      <c r="AO63" s="81"/>
      <c r="AP63" s="82"/>
      <c r="AQ63" s="81"/>
      <c r="AR63" s="81"/>
      <c r="AS63" s="81"/>
    </row>
    <row r="64" spans="2:45" hidden="1" x14ac:dyDescent="0.3">
      <c r="C64" s="3"/>
      <c r="D64" s="3"/>
      <c r="E64" s="3"/>
      <c r="F64" s="3"/>
      <c r="G64" s="47"/>
      <c r="H64" s="3"/>
      <c r="I64" s="3"/>
      <c r="J64" s="3"/>
      <c r="K64" s="3"/>
      <c r="L64" s="47"/>
      <c r="M64" s="3"/>
      <c r="N64" s="3"/>
      <c r="O64" s="3"/>
      <c r="P64" s="3"/>
      <c r="Q64" s="47"/>
      <c r="R64" s="3"/>
      <c r="S64" s="3"/>
      <c r="T64" s="3"/>
      <c r="U64" s="3"/>
      <c r="V64" s="47"/>
      <c r="W64" s="3"/>
      <c r="X64" s="3"/>
      <c r="Y64" s="3"/>
      <c r="Z64" s="3"/>
      <c r="AA64" s="47"/>
      <c r="AB64" s="3"/>
      <c r="AC64" s="3"/>
      <c r="AD64" s="3"/>
      <c r="AE64" s="3"/>
      <c r="AF64" s="47"/>
      <c r="AG64" s="3"/>
      <c r="AH64" s="3"/>
      <c r="AI64" s="3"/>
      <c r="AJ64" s="3"/>
      <c r="AK64" s="47"/>
      <c r="AL64" s="3"/>
      <c r="AM64" s="3"/>
      <c r="AN64" s="3"/>
      <c r="AO64" s="3"/>
      <c r="AP64" s="47"/>
      <c r="AQ64" s="3"/>
      <c r="AR64" s="3"/>
      <c r="AS64" s="3"/>
    </row>
    <row r="65" spans="2:45" x14ac:dyDescent="0.3">
      <c r="C65" s="3"/>
      <c r="D65" s="3"/>
      <c r="E65" s="3"/>
      <c r="F65" s="3"/>
      <c r="G65" s="47"/>
      <c r="H65" s="3"/>
      <c r="I65" s="3"/>
      <c r="J65" s="3"/>
      <c r="K65" s="3"/>
      <c r="L65" s="47"/>
      <c r="M65" s="3"/>
      <c r="N65" s="3"/>
      <c r="O65" s="3"/>
      <c r="P65" s="3"/>
      <c r="Q65" s="47"/>
      <c r="R65" s="3"/>
      <c r="S65" s="3"/>
      <c r="T65" s="3"/>
      <c r="U65" s="3"/>
      <c r="V65" s="47"/>
      <c r="W65" s="3"/>
      <c r="X65" s="3"/>
      <c r="Y65" s="3"/>
      <c r="Z65" s="3"/>
      <c r="AA65" s="47"/>
      <c r="AB65" s="3"/>
      <c r="AC65" s="3"/>
      <c r="AD65" s="3"/>
      <c r="AE65" s="3"/>
      <c r="AF65" s="47"/>
      <c r="AG65" s="3"/>
      <c r="AH65" s="3"/>
      <c r="AI65" s="3"/>
      <c r="AJ65" s="3"/>
      <c r="AK65" s="47"/>
      <c r="AL65" s="3"/>
      <c r="AM65" s="3"/>
      <c r="AN65" s="3"/>
      <c r="AO65" s="3"/>
      <c r="AP65" s="47"/>
      <c r="AQ65" s="3"/>
      <c r="AR65" s="3"/>
      <c r="AS65" s="3"/>
    </row>
    <row r="66" spans="2:45" x14ac:dyDescent="0.3">
      <c r="B66" s="83" t="s">
        <v>151</v>
      </c>
      <c r="C66" s="84"/>
      <c r="D66" s="84"/>
      <c r="E66" s="84"/>
      <c r="F66" s="84"/>
      <c r="G66" s="85"/>
      <c r="H66" s="84"/>
      <c r="I66" s="84"/>
      <c r="J66" s="84"/>
      <c r="K66" s="84"/>
      <c r="L66" s="85"/>
      <c r="M66" s="84"/>
      <c r="N66" s="84"/>
      <c r="O66" s="84"/>
      <c r="P66" s="84"/>
      <c r="Q66" s="85"/>
      <c r="R66" s="84"/>
      <c r="S66" s="84"/>
      <c r="T66" s="84"/>
      <c r="U66" s="84"/>
      <c r="V66" s="85"/>
      <c r="W66" s="84"/>
      <c r="X66" s="84"/>
      <c r="Y66" s="84"/>
      <c r="Z66" s="84"/>
      <c r="AA66" s="85"/>
      <c r="AB66" s="84"/>
      <c r="AC66" s="84"/>
      <c r="AD66" s="84"/>
      <c r="AE66" s="84"/>
      <c r="AF66" s="85"/>
      <c r="AG66" s="84"/>
      <c r="AH66" s="84"/>
      <c r="AI66" s="84"/>
      <c r="AJ66" s="84"/>
      <c r="AK66" s="85"/>
      <c r="AL66" s="84"/>
      <c r="AM66" s="84"/>
      <c r="AN66" s="84"/>
      <c r="AO66" s="84"/>
      <c r="AP66" s="85"/>
      <c r="AQ66" s="84"/>
      <c r="AR66" s="84"/>
      <c r="AS66" s="84"/>
    </row>
    <row r="67" spans="2:45" x14ac:dyDescent="0.3">
      <c r="B67" t="s">
        <v>189</v>
      </c>
      <c r="C67" s="6">
        <f t="shared" ref="C67:T67" si="43">C8+C13+C17+C18</f>
        <v>138754</v>
      </c>
      <c r="D67" s="6">
        <f t="shared" si="43"/>
        <v>152644</v>
      </c>
      <c r="E67" s="6">
        <f t="shared" si="43"/>
        <v>107071</v>
      </c>
      <c r="F67" s="6">
        <f t="shared" si="43"/>
        <v>117795</v>
      </c>
      <c r="G67" s="42">
        <f t="shared" si="43"/>
        <v>516264</v>
      </c>
      <c r="H67" s="6">
        <f t="shared" si="43"/>
        <v>124620</v>
      </c>
      <c r="I67" s="6">
        <f t="shared" si="43"/>
        <v>63667</v>
      </c>
      <c r="J67" s="6">
        <f t="shared" si="43"/>
        <v>49787</v>
      </c>
      <c r="K67" s="6">
        <f t="shared" si="43"/>
        <v>17398</v>
      </c>
      <c r="L67" s="42">
        <f t="shared" si="43"/>
        <v>255472</v>
      </c>
      <c r="M67" s="6">
        <f t="shared" si="43"/>
        <v>48446</v>
      </c>
      <c r="N67" s="6">
        <f t="shared" si="43"/>
        <v>60715</v>
      </c>
      <c r="O67" s="6">
        <f t="shared" si="43"/>
        <v>-38942</v>
      </c>
      <c r="P67" s="6">
        <f t="shared" si="43"/>
        <v>45671</v>
      </c>
      <c r="Q67" s="42">
        <f t="shared" si="43"/>
        <v>115890</v>
      </c>
      <c r="R67" s="6">
        <f t="shared" si="43"/>
        <v>37470</v>
      </c>
      <c r="S67" s="6">
        <f t="shared" si="43"/>
        <v>42695</v>
      </c>
      <c r="T67" s="6">
        <f t="shared" si="43"/>
        <v>143060</v>
      </c>
      <c r="U67" s="6">
        <f t="shared" ref="U67:AI67" si="44">U8+U13+U17+U18</f>
        <v>130217</v>
      </c>
      <c r="V67" s="42">
        <f t="shared" si="44"/>
        <v>353442</v>
      </c>
      <c r="W67" s="6">
        <f t="shared" si="44"/>
        <v>108010</v>
      </c>
      <c r="X67" s="6">
        <f t="shared" si="44"/>
        <v>113647</v>
      </c>
      <c r="Y67" s="6">
        <f t="shared" si="44"/>
        <v>107666</v>
      </c>
      <c r="Z67" s="6">
        <f t="shared" si="44"/>
        <v>77147</v>
      </c>
      <c r="AA67" s="42">
        <f t="shared" si="44"/>
        <v>406470</v>
      </c>
      <c r="AB67" s="6">
        <f t="shared" si="44"/>
        <v>98938</v>
      </c>
      <c r="AC67" s="6">
        <f t="shared" si="44"/>
        <v>127441.19291000001</v>
      </c>
      <c r="AD67" s="6">
        <f t="shared" si="44"/>
        <v>122485</v>
      </c>
      <c r="AE67" s="6">
        <f t="shared" si="44"/>
        <v>162278</v>
      </c>
      <c r="AF67" s="42">
        <f t="shared" si="44"/>
        <v>511142.19290999998</v>
      </c>
      <c r="AG67" s="6">
        <f t="shared" si="44"/>
        <v>144474</v>
      </c>
      <c r="AH67" s="6">
        <f t="shared" si="44"/>
        <v>186240</v>
      </c>
      <c r="AI67" s="6">
        <f t="shared" si="44"/>
        <v>189133</v>
      </c>
      <c r="AJ67" s="6">
        <v>177148</v>
      </c>
      <c r="AK67" s="42">
        <v>696995</v>
      </c>
      <c r="AL67" s="6">
        <f>AL8+AL13+AL17+AL18</f>
        <v>205804</v>
      </c>
      <c r="AM67" s="6">
        <f>AM8+AM13+AM17+AM18</f>
        <v>220523</v>
      </c>
      <c r="AN67" s="6">
        <v>217727</v>
      </c>
      <c r="AO67" s="6">
        <f>AO8+AO13+AO17+AO18</f>
        <v>237061</v>
      </c>
      <c r="AP67" s="42">
        <f>AP8+AP13+AP17+AP18</f>
        <v>881115</v>
      </c>
      <c r="AQ67" s="6">
        <v>284292</v>
      </c>
      <c r="AR67" s="6">
        <f>AR8+AR13+AR17+AR18</f>
        <v>243323</v>
      </c>
      <c r="AS67" s="6">
        <f t="shared" ref="AS67" si="45">AS8+AS13+AS17+AS18</f>
        <v>239512</v>
      </c>
    </row>
    <row r="68" spans="2:45" x14ac:dyDescent="0.3">
      <c r="B68" t="s">
        <v>194</v>
      </c>
      <c r="C68" s="6">
        <f t="shared" ref="C68:AI68" si="46">C67+C25+C27+C28</f>
        <v>7307</v>
      </c>
      <c r="D68" s="6">
        <f t="shared" si="46"/>
        <v>69247</v>
      </c>
      <c r="E68" s="6">
        <f t="shared" si="46"/>
        <v>-771</v>
      </c>
      <c r="F68" s="6">
        <f t="shared" si="46"/>
        <v>73772</v>
      </c>
      <c r="G68" s="42">
        <f t="shared" si="46"/>
        <v>149555</v>
      </c>
      <c r="H68" s="6">
        <f t="shared" si="46"/>
        <v>48714</v>
      </c>
      <c r="I68" s="6">
        <f t="shared" si="46"/>
        <v>-10178</v>
      </c>
      <c r="J68" s="6">
        <f t="shared" si="46"/>
        <v>-12709</v>
      </c>
      <c r="K68" s="6">
        <f t="shared" si="46"/>
        <v>4312</v>
      </c>
      <c r="L68" s="42">
        <f t="shared" si="46"/>
        <v>30139</v>
      </c>
      <c r="M68" s="6">
        <f t="shared" si="46"/>
        <v>5159</v>
      </c>
      <c r="N68" s="6">
        <f t="shared" si="46"/>
        <v>15575</v>
      </c>
      <c r="O68" s="6">
        <f t="shared" si="46"/>
        <v>-11121</v>
      </c>
      <c r="P68" s="6">
        <f t="shared" si="46"/>
        <v>8062</v>
      </c>
      <c r="Q68" s="42">
        <f t="shared" si="46"/>
        <v>17675</v>
      </c>
      <c r="R68" s="6">
        <f t="shared" si="46"/>
        <v>1445</v>
      </c>
      <c r="S68" s="6">
        <f t="shared" si="46"/>
        <v>13466</v>
      </c>
      <c r="T68" s="6">
        <f t="shared" si="46"/>
        <v>28762</v>
      </c>
      <c r="U68" s="6">
        <f t="shared" si="46"/>
        <v>24398</v>
      </c>
      <c r="V68" s="42">
        <f t="shared" si="46"/>
        <v>68071</v>
      </c>
      <c r="W68" s="6">
        <f t="shared" si="46"/>
        <v>23929</v>
      </c>
      <c r="X68" s="6">
        <f t="shared" si="46"/>
        <v>29183</v>
      </c>
      <c r="Y68" s="6">
        <f t="shared" si="46"/>
        <v>28053</v>
      </c>
      <c r="Z68" s="6">
        <f t="shared" si="46"/>
        <v>17558</v>
      </c>
      <c r="AA68" s="42">
        <f t="shared" si="46"/>
        <v>98723</v>
      </c>
      <c r="AB68" s="6">
        <f t="shared" si="46"/>
        <v>20800</v>
      </c>
      <c r="AC68" s="6">
        <f t="shared" si="46"/>
        <v>26689.192910000012</v>
      </c>
      <c r="AD68" s="6">
        <f t="shared" si="46"/>
        <v>29024</v>
      </c>
      <c r="AE68" s="6">
        <f t="shared" si="46"/>
        <v>42454</v>
      </c>
      <c r="AF68" s="42">
        <f t="shared" si="46"/>
        <v>118967.19290999998</v>
      </c>
      <c r="AG68" s="6">
        <f t="shared" si="46"/>
        <v>36195</v>
      </c>
      <c r="AH68" s="6">
        <f t="shared" si="46"/>
        <v>48216</v>
      </c>
      <c r="AI68" s="6">
        <f t="shared" si="46"/>
        <v>49425</v>
      </c>
      <c r="AJ68" s="6">
        <v>45502</v>
      </c>
      <c r="AK68" s="42">
        <v>179338</v>
      </c>
      <c r="AL68" s="6">
        <f>AL67+AL25+AL27+AL28</f>
        <v>52451</v>
      </c>
      <c r="AM68" s="6">
        <f>AM67+AM25+AM27+AM28</f>
        <v>57416</v>
      </c>
      <c r="AN68" s="6">
        <v>58726</v>
      </c>
      <c r="AO68" s="6">
        <f>AO67+AO25+AO27+AO28</f>
        <v>71106</v>
      </c>
      <c r="AP68" s="42">
        <f>AP67+AP25+AP27+AP28</f>
        <v>239699</v>
      </c>
      <c r="AQ68" s="6">
        <v>85591</v>
      </c>
      <c r="AR68" s="6">
        <f>AR67+AR25+AR27+AR28</f>
        <v>73882</v>
      </c>
      <c r="AS68" s="6">
        <f t="shared" ref="AS68" si="47">AS67+AS25+AS27+AS28</f>
        <v>72252</v>
      </c>
    </row>
    <row r="69" spans="2:45" x14ac:dyDescent="0.3">
      <c r="B69" s="2" t="s">
        <v>196</v>
      </c>
      <c r="C69" s="11">
        <f t="shared" ref="C69:Q69" si="48">C68/C67</f>
        <v>5.2661544892399499E-2</v>
      </c>
      <c r="D69" s="11">
        <f t="shared" si="48"/>
        <v>0.45365032362883573</v>
      </c>
      <c r="E69" s="11">
        <f t="shared" si="48"/>
        <v>-7.2008293562215728E-3</v>
      </c>
      <c r="F69" s="11">
        <f t="shared" si="48"/>
        <v>0.62627445986671759</v>
      </c>
      <c r="G69" s="43">
        <f t="shared" si="48"/>
        <v>0.28968705933398414</v>
      </c>
      <c r="H69" s="11">
        <f t="shared" si="48"/>
        <v>0.39090033702455462</v>
      </c>
      <c r="I69" s="11">
        <f t="shared" si="48"/>
        <v>-0.15986303736629651</v>
      </c>
      <c r="J69" s="11">
        <f t="shared" si="48"/>
        <v>-0.25526743929138129</v>
      </c>
      <c r="K69" s="11">
        <f t="shared" si="48"/>
        <v>0.24784457983676283</v>
      </c>
      <c r="L69" s="43">
        <f t="shared" si="48"/>
        <v>0.11797378969123817</v>
      </c>
      <c r="M69" s="11">
        <f t="shared" si="48"/>
        <v>0.10648969987202246</v>
      </c>
      <c r="N69" s="11">
        <f>N68/N67</f>
        <v>0.25652639380713166</v>
      </c>
      <c r="O69" s="11" t="s">
        <v>126</v>
      </c>
      <c r="P69" s="11">
        <f t="shared" si="48"/>
        <v>0.17652339559019947</v>
      </c>
      <c r="Q69" s="43">
        <f t="shared" si="48"/>
        <v>0.15251531624816636</v>
      </c>
      <c r="R69" s="11">
        <f t="shared" ref="R69:AI69" si="49">R68/R67</f>
        <v>3.8564184681078195E-2</v>
      </c>
      <c r="S69" s="11">
        <f t="shared" si="49"/>
        <v>0.31539992973416092</v>
      </c>
      <c r="T69" s="11">
        <f t="shared" si="49"/>
        <v>0.20104851111421781</v>
      </c>
      <c r="U69" s="11">
        <f t="shared" si="49"/>
        <v>0.18736416904090863</v>
      </c>
      <c r="V69" s="43">
        <f t="shared" si="49"/>
        <v>0.19259454167869128</v>
      </c>
      <c r="W69" s="11">
        <f t="shared" si="49"/>
        <v>0.22154430145356913</v>
      </c>
      <c r="X69" s="11">
        <f t="shared" si="49"/>
        <v>0.25678636479625505</v>
      </c>
      <c r="Y69" s="11">
        <f t="shared" si="49"/>
        <v>0.26055579291512643</v>
      </c>
      <c r="Z69" s="11">
        <f t="shared" si="49"/>
        <v>0.22759148119823194</v>
      </c>
      <c r="AA69" s="43">
        <f t="shared" si="49"/>
        <v>0.24287893325460674</v>
      </c>
      <c r="AB69" s="11">
        <f t="shared" si="49"/>
        <v>0.21023267096565526</v>
      </c>
      <c r="AC69" s="11">
        <f t="shared" si="49"/>
        <v>0.20942359609618638</v>
      </c>
      <c r="AD69" s="11">
        <f t="shared" si="49"/>
        <v>0.23695962770951545</v>
      </c>
      <c r="AE69" s="11">
        <f t="shared" si="49"/>
        <v>0.26161278793182069</v>
      </c>
      <c r="AF69" s="43">
        <f t="shared" si="49"/>
        <v>0.23274774526576264</v>
      </c>
      <c r="AG69" s="11">
        <f t="shared" si="49"/>
        <v>0.25052950703932886</v>
      </c>
      <c r="AH69" s="11">
        <f t="shared" si="49"/>
        <v>0.25889175257731961</v>
      </c>
      <c r="AI69" s="11">
        <f t="shared" si="49"/>
        <v>0.26132404181184671</v>
      </c>
      <c r="AJ69" s="11">
        <v>0.25685867184501093</v>
      </c>
      <c r="AK69" s="43">
        <v>0.25730170230776406</v>
      </c>
      <c r="AL69" s="11">
        <f>AL68/AL67</f>
        <v>0.25485899205068901</v>
      </c>
      <c r="AM69" s="11">
        <f>AM68/AM67</f>
        <v>0.2603628646445042</v>
      </c>
      <c r="AN69" s="11">
        <v>0.26972309359886465</v>
      </c>
      <c r="AO69" s="11">
        <f>AO68/AO67</f>
        <v>0.29994811462028759</v>
      </c>
      <c r="AP69" s="43">
        <f>AP68/AP67</f>
        <v>0.27204053954364638</v>
      </c>
      <c r="AQ69" s="11">
        <v>0.30106721258424435</v>
      </c>
      <c r="AR69" s="11">
        <f>AR68/AR67</f>
        <v>0.30363755173164886</v>
      </c>
      <c r="AS69" s="11">
        <f t="shared" ref="AS69" si="50">AS68/AS67</f>
        <v>0.30166338221049466</v>
      </c>
    </row>
    <row r="70" spans="2:45" x14ac:dyDescent="0.3">
      <c r="B70" s="2" t="s">
        <v>197</v>
      </c>
      <c r="C70" s="11"/>
      <c r="D70" s="11"/>
      <c r="E70" s="11"/>
      <c r="F70" s="11">
        <f>SUM(C68:F68)/SUM(C67:F67)</f>
        <v>0.28968705933398414</v>
      </c>
      <c r="G70" s="43">
        <f>SUM(C70:F70)</f>
        <v>0.28968705933398414</v>
      </c>
      <c r="H70" s="11">
        <f>SUM(D68:F68,H68)/SUM(D67:F67,H67)</f>
        <v>0.38030390536315295</v>
      </c>
      <c r="I70" s="11">
        <f>SUM(E68:F68,H68:I68)/SUM(E67:F67,H67:I67)</f>
        <v>0.26996536392087195</v>
      </c>
      <c r="J70" s="11">
        <f>SUM(F68,H68:J68)/SUM(F67,H67:J67)</f>
        <v>0.27987545978997891</v>
      </c>
      <c r="K70" s="11">
        <f>SUM(H68,I68:K68)/SUM(H67,I67:K67)</f>
        <v>0.11797378969123817</v>
      </c>
      <c r="L70" s="43">
        <f>L69</f>
        <v>0.11797378969123817</v>
      </c>
      <c r="M70" s="11">
        <f>SUM(I68:K68,M68)/SUM(I67:K67,M67)</f>
        <v>-7.4825151423886488E-2</v>
      </c>
      <c r="N70" s="11">
        <f>SUM(J68:K68,M68:N68)/SUM(J67:K67,M67:N67)</f>
        <v>6.9959057761446244E-2</v>
      </c>
      <c r="O70" s="11">
        <f>SUM(K68,M68:O68)/SUM(K67,M67:O67)</f>
        <v>0.158930344567835</v>
      </c>
      <c r="P70" s="11">
        <f>SUM(M68,N68:P68)/SUM(M67,N67:P67)</f>
        <v>0.15251531624816636</v>
      </c>
      <c r="Q70" s="43">
        <f>Q69</f>
        <v>0.15251531624816636</v>
      </c>
      <c r="R70" s="11">
        <f>SUM(N68:P68,R68)/SUM(N67:P67,R67)</f>
        <v>0.13307089616257126</v>
      </c>
      <c r="S70" s="11">
        <f>SUM(O68:P68,R68:S68)/SUM(O67:P67,R67:S67)</f>
        <v>0.13639606877344812</v>
      </c>
      <c r="T70" s="11">
        <f>SUM(P68,R68:T68)/SUM(P67,R67:T67)</f>
        <v>0.19239780435558729</v>
      </c>
      <c r="U70" s="11">
        <f>SUM(R68,S68:U68)/SUM(R67,S67:U67)</f>
        <v>0.19259454167869128</v>
      </c>
      <c r="V70" s="43">
        <f>V69</f>
        <v>0.19259454167869128</v>
      </c>
      <c r="W70" s="11">
        <f>SUM(S68:U68,W68)/SUM(S67:U67,W67)</f>
        <v>0.21358218037558199</v>
      </c>
      <c r="X70" s="11">
        <f>SUM(T68:U68,W68:X68)/SUM(T67:U67,W67:X67)</f>
        <v>0.21471953836269078</v>
      </c>
      <c r="Y70" s="11">
        <f>SUM(U68,W68:Y68)/SUM(U67,W67:Y67)</f>
        <v>0.22971449710580144</v>
      </c>
      <c r="Z70" s="11">
        <f>SUM(W68,X68:Z68)/SUM(W67,X67:Z67)</f>
        <v>0.24287893325460674</v>
      </c>
      <c r="AA70" s="43">
        <f>AA69</f>
        <v>0.24287893325460674</v>
      </c>
      <c r="AB70" s="11">
        <f>SUM(X68:Z68,AB68)/SUM(X67:Z67,AB67)</f>
        <v>0.24054977629479765</v>
      </c>
      <c r="AC70" s="11">
        <f>SUM(Y68:Z68,AB68:AC68)/SUM(Y67:Z67,AB67:AC67)</f>
        <v>0.2264152737218369</v>
      </c>
      <c r="AD70" s="11">
        <f>SUM(Z68,AB68:AD68)/SUM(Z67,AB67:AD67)</f>
        <v>0.22081859461817871</v>
      </c>
      <c r="AE70" s="11">
        <f>SUM(AB68,AC68:AE68)/SUM(AB67,AC67:AE67)</f>
        <v>0.2327477452657627</v>
      </c>
      <c r="AF70" s="43">
        <f>AF69</f>
        <v>0.23274774526576264</v>
      </c>
      <c r="AG70" s="11">
        <f>SUM(AC68:AE68,AG68)/SUM(AC67:AE67,AG67)</f>
        <v>0.24136421117491627</v>
      </c>
      <c r="AH70" s="11">
        <f>SUM(AD68:AE68,AG68:AH68)/SUM(AD67:AE67,AG67:AH67)</f>
        <v>0.25328160109963493</v>
      </c>
      <c r="AI70" s="11">
        <f>SUM(AE68,AG68:AI68)/SUM(AE67,AG67:AI67)</f>
        <v>0.25844236760124611</v>
      </c>
      <c r="AJ70" s="11">
        <v>0.25730170230776406</v>
      </c>
      <c r="AK70" s="43">
        <v>0.25730170230776406</v>
      </c>
      <c r="AL70" s="11">
        <f>SUM(AH68:AJ68,AL68)/SUM(AH67:AJ67,AL67)</f>
        <v>0.25792898823063992</v>
      </c>
      <c r="AM70" s="11">
        <f>SUM(AI68:AJ68,AL68:AM68)/SUM(AI67:AJ67,AL67:AM67)</f>
        <v>0.25837993055835923</v>
      </c>
      <c r="AN70" s="11">
        <v>0.26070930173087742</v>
      </c>
      <c r="AO70" s="11">
        <f>SUM(AL68,AM68:AO68)/SUM(AL67,AM67:AO67)</f>
        <v>0.27204053954364638</v>
      </c>
      <c r="AP70" s="43">
        <f>AP69</f>
        <v>0.27204053954364638</v>
      </c>
      <c r="AQ70" s="11">
        <v>0.2843248718480455</v>
      </c>
      <c r="AR70" s="11">
        <f>SUM(AN68:AO68,AQ68:AR68)/SUM(AN67:AO67,AQ67:AR67)</f>
        <v>0.29448708931059858</v>
      </c>
      <c r="AS70" s="11">
        <f>SUM(AO68,AQ68:AS68)/SUM(AO67,AQ67:AS67)</f>
        <v>0.30156803307747154</v>
      </c>
    </row>
    <row r="71" spans="2:45" x14ac:dyDescent="0.3">
      <c r="B71" t="s">
        <v>195</v>
      </c>
      <c r="C71" s="6">
        <f t="shared" ref="C71:AI71" si="51">C68-C27</f>
        <v>12412</v>
      </c>
      <c r="D71" s="6">
        <f t="shared" si="51"/>
        <v>75870</v>
      </c>
      <c r="E71" s="6">
        <f t="shared" si="51"/>
        <v>2498</v>
      </c>
      <c r="F71" s="6">
        <f t="shared" si="51"/>
        <v>92688</v>
      </c>
      <c r="G71" s="42">
        <f t="shared" si="51"/>
        <v>183468</v>
      </c>
      <c r="H71" s="6">
        <f t="shared" si="51"/>
        <v>56545</v>
      </c>
      <c r="I71" s="6">
        <f t="shared" si="51"/>
        <v>-2716</v>
      </c>
      <c r="J71" s="6">
        <f t="shared" si="51"/>
        <v>570</v>
      </c>
      <c r="K71" s="6">
        <f t="shared" si="51"/>
        <v>13721</v>
      </c>
      <c r="L71" s="42">
        <f t="shared" si="51"/>
        <v>68120</v>
      </c>
      <c r="M71" s="6">
        <f t="shared" si="51"/>
        <v>12816</v>
      </c>
      <c r="N71" s="6">
        <f t="shared" si="51"/>
        <v>15082</v>
      </c>
      <c r="O71" s="6">
        <f t="shared" si="51"/>
        <v>-1586</v>
      </c>
      <c r="P71" s="6">
        <f t="shared" si="51"/>
        <v>12639</v>
      </c>
      <c r="Q71" s="42">
        <f t="shared" si="51"/>
        <v>38951</v>
      </c>
      <c r="R71" s="6">
        <f t="shared" si="51"/>
        <v>6802</v>
      </c>
      <c r="S71" s="6">
        <f t="shared" si="51"/>
        <v>17954</v>
      </c>
      <c r="T71" s="6">
        <f t="shared" si="51"/>
        <v>33619</v>
      </c>
      <c r="U71" s="6">
        <f t="shared" si="51"/>
        <v>32879</v>
      </c>
      <c r="V71" s="42">
        <f t="shared" si="51"/>
        <v>91254</v>
      </c>
      <c r="W71" s="6">
        <f t="shared" si="51"/>
        <v>30786</v>
      </c>
      <c r="X71" s="6">
        <f t="shared" si="51"/>
        <v>34148</v>
      </c>
      <c r="Y71" s="6">
        <f t="shared" si="51"/>
        <v>32568</v>
      </c>
      <c r="Z71" s="6">
        <f t="shared" si="51"/>
        <v>20172</v>
      </c>
      <c r="AA71" s="42">
        <f t="shared" si="51"/>
        <v>117674</v>
      </c>
      <c r="AB71" s="6">
        <f t="shared" si="51"/>
        <v>25074</v>
      </c>
      <c r="AC71" s="6">
        <f t="shared" si="51"/>
        <v>29600.192910000012</v>
      </c>
      <c r="AD71" s="6">
        <f t="shared" si="51"/>
        <v>31945</v>
      </c>
      <c r="AE71" s="6">
        <f t="shared" si="51"/>
        <v>46118</v>
      </c>
      <c r="AF71" s="42">
        <f t="shared" si="51"/>
        <v>132737.19290999998</v>
      </c>
      <c r="AG71" s="6">
        <f t="shared" si="51"/>
        <v>40542</v>
      </c>
      <c r="AH71" s="6">
        <f t="shared" si="51"/>
        <v>53806</v>
      </c>
      <c r="AI71" s="6">
        <f t="shared" si="51"/>
        <v>56068</v>
      </c>
      <c r="AJ71" s="6">
        <v>52155</v>
      </c>
      <c r="AK71" s="42">
        <v>202571</v>
      </c>
      <c r="AL71" s="6">
        <f>AL68-AL27</f>
        <v>59853</v>
      </c>
      <c r="AM71" s="6">
        <f>AM68-AM27</f>
        <v>65147</v>
      </c>
      <c r="AN71" s="6">
        <v>64851</v>
      </c>
      <c r="AO71" s="6">
        <f>AO68-AO27</f>
        <v>79834</v>
      </c>
      <c r="AP71" s="42">
        <f>AP68-AP27</f>
        <v>269685</v>
      </c>
      <c r="AQ71" s="6">
        <v>93436</v>
      </c>
      <c r="AR71" s="6">
        <f>AR68-AR27</f>
        <v>81185</v>
      </c>
      <c r="AS71" s="6">
        <f t="shared" ref="AS71" si="52">AS68-AS27</f>
        <v>82115</v>
      </c>
    </row>
    <row r="72" spans="2:45" x14ac:dyDescent="0.3">
      <c r="B72" s="2" t="s">
        <v>198</v>
      </c>
      <c r="C72" s="11">
        <f t="shared" ref="C72:M72" si="53">C71/C67</f>
        <v>8.9453277022644398E-2</v>
      </c>
      <c r="D72" s="11">
        <f t="shared" si="53"/>
        <v>0.49703886166505068</v>
      </c>
      <c r="E72" s="11">
        <f t="shared" si="53"/>
        <v>2.3330313530274305E-2</v>
      </c>
      <c r="F72" s="11">
        <f t="shared" si="53"/>
        <v>0.78685852540430412</v>
      </c>
      <c r="G72" s="43">
        <f t="shared" si="53"/>
        <v>0.35537631909255729</v>
      </c>
      <c r="H72" s="11">
        <f t="shared" si="53"/>
        <v>0.45373936767774031</v>
      </c>
      <c r="I72" s="11">
        <f t="shared" si="53"/>
        <v>-4.2659462515903059E-2</v>
      </c>
      <c r="J72" s="11">
        <f t="shared" si="53"/>
        <v>1.1448771767730532E-2</v>
      </c>
      <c r="K72" s="11">
        <f t="shared" si="53"/>
        <v>0.78865386826071959</v>
      </c>
      <c r="L72" s="43">
        <f t="shared" si="53"/>
        <v>0.26664370263668818</v>
      </c>
      <c r="M72" s="11">
        <f t="shared" si="53"/>
        <v>0.2645419642488544</v>
      </c>
      <c r="N72" s="11">
        <f>N71/N67</f>
        <v>0.24840648933541959</v>
      </c>
      <c r="O72" s="11" t="s">
        <v>126</v>
      </c>
      <c r="P72" s="11">
        <f t="shared" ref="P72:AI72" si="54">P71/P67</f>
        <v>0.27674016334216461</v>
      </c>
      <c r="Q72" s="43">
        <f t="shared" si="54"/>
        <v>0.33610320131158855</v>
      </c>
      <c r="R72" s="11">
        <f t="shared" si="54"/>
        <v>0.18153189218041099</v>
      </c>
      <c r="S72" s="11">
        <f t="shared" si="54"/>
        <v>0.42051762501463874</v>
      </c>
      <c r="T72" s="11">
        <f t="shared" si="54"/>
        <v>0.23499930099259053</v>
      </c>
      <c r="U72" s="11">
        <f t="shared" si="54"/>
        <v>0.25249391400508381</v>
      </c>
      <c r="V72" s="43">
        <f t="shared" si="54"/>
        <v>0.25818663316753526</v>
      </c>
      <c r="W72" s="11">
        <f t="shared" si="54"/>
        <v>0.2850291639662994</v>
      </c>
      <c r="X72" s="11">
        <f t="shared" si="54"/>
        <v>0.3004742756078031</v>
      </c>
      <c r="Y72" s="11">
        <f t="shared" si="54"/>
        <v>0.30249103709620495</v>
      </c>
      <c r="Z72" s="11">
        <f t="shared" si="54"/>
        <v>0.26147484672119459</v>
      </c>
      <c r="AA72" s="43">
        <f t="shared" si="54"/>
        <v>0.28950230029276453</v>
      </c>
      <c r="AB72" s="11">
        <f t="shared" si="54"/>
        <v>0.25343144191311728</v>
      </c>
      <c r="AC72" s="11">
        <f t="shared" si="54"/>
        <v>0.23226550406589419</v>
      </c>
      <c r="AD72" s="11">
        <f t="shared" si="54"/>
        <v>0.26080744580969101</v>
      </c>
      <c r="AE72" s="11">
        <f t="shared" si="54"/>
        <v>0.28419132599613012</v>
      </c>
      <c r="AF72" s="43">
        <f t="shared" si="54"/>
        <v>0.25968741135281675</v>
      </c>
      <c r="AG72" s="11">
        <f t="shared" si="54"/>
        <v>0.2806179658623697</v>
      </c>
      <c r="AH72" s="11">
        <f t="shared" si="54"/>
        <v>0.28890678694158073</v>
      </c>
      <c r="AI72" s="11">
        <f t="shared" si="54"/>
        <v>0.29644747347104949</v>
      </c>
      <c r="AJ72" s="11">
        <v>0.2944148395691738</v>
      </c>
      <c r="AK72" s="43">
        <v>0.29063479651934376</v>
      </c>
      <c r="AL72" s="11">
        <f>AL71/AL67</f>
        <v>0.290825251209889</v>
      </c>
      <c r="AM72" s="11">
        <f>AM71/AM67</f>
        <v>0.29542043233585613</v>
      </c>
      <c r="AN72" s="11">
        <v>0.29785465284507662</v>
      </c>
      <c r="AO72" s="11">
        <f>AO71/AO67</f>
        <v>0.33676564259831859</v>
      </c>
      <c r="AP72" s="43">
        <f>AP71/AP67</f>
        <v>0.30607241960470538</v>
      </c>
      <c r="AQ72" s="11">
        <v>0.32866207983341073</v>
      </c>
      <c r="AR72" s="11">
        <f>AR71/AR67</f>
        <v>0.33365115504905002</v>
      </c>
      <c r="AS72" s="11">
        <f t="shared" ref="AS72" si="55">AS71/AS67</f>
        <v>0.34284294732623</v>
      </c>
    </row>
    <row r="73" spans="2:45" x14ac:dyDescent="0.3">
      <c r="B73" s="2" t="s">
        <v>199</v>
      </c>
      <c r="C73" s="11"/>
      <c r="D73" s="11"/>
      <c r="E73" s="11"/>
      <c r="F73" s="11">
        <f>SUM(C71:F71)/SUM(C67:F67)</f>
        <v>0.35537631909255729</v>
      </c>
      <c r="G73" s="43">
        <f>G72</f>
        <v>0.35537631909255729</v>
      </c>
      <c r="H73" s="11">
        <f>SUM(D71:F71,H71)/SUM(D67:F67,H67)</f>
        <v>0.45327106526198396</v>
      </c>
      <c r="I73" s="11">
        <f>SUM(E71:F71,H71:I71)/SUM(E67:F67,H67:I67)</f>
        <v>0.36067752140248288</v>
      </c>
      <c r="J73" s="11">
        <f>SUM(F71,H71:J71)/SUM(F67,H67:J67)</f>
        <v>0.41331782200753647</v>
      </c>
      <c r="K73" s="11">
        <f>SUM(H71,I71:K71)/SUM(H67,I67:K67)</f>
        <v>0.26664370263668818</v>
      </c>
      <c r="L73" s="43">
        <f>L72</f>
        <v>0.26664370263668818</v>
      </c>
      <c r="M73" s="11">
        <f>SUM(I71:M71)/SUM(I67:M67)</f>
        <v>0.21278147066264921</v>
      </c>
      <c r="N73" s="11">
        <f>SUM(J71:N71)/SUM(J67:N67)</f>
        <v>0.25545252861159101</v>
      </c>
      <c r="O73" s="11">
        <f>SUM(K71:O71)/SUM(K67:O67)</f>
        <v>0.31523307363395503</v>
      </c>
      <c r="P73" s="11">
        <f>SUM(M71:P71)/SUM(M67:P67)</f>
        <v>0.33610320131158855</v>
      </c>
      <c r="Q73" s="43">
        <f>Q72</f>
        <v>0.33610320131158855</v>
      </c>
      <c r="R73" s="11">
        <f>SUM(N71:R71)/SUM(N67:R67)</f>
        <v>0.32557381206862196</v>
      </c>
      <c r="S73" s="11">
        <f>SUM(O71:S71)/SUM(O67:S67)</f>
        <v>0.36866813949818528</v>
      </c>
      <c r="T73" s="11">
        <f>SUM(P71:T71)/SUM(P67:T67)</f>
        <v>0.285782227004101</v>
      </c>
      <c r="U73" s="11">
        <f>SUM(R71:U71)/SUM(R67:U67)</f>
        <v>0.25818663316753526</v>
      </c>
      <c r="V73" s="43">
        <f>V72</f>
        <v>0.25818663316753526</v>
      </c>
      <c r="W73" s="11">
        <f>SUM(S71:U71,W71)/SUM(S67:U67,W67)</f>
        <v>0.27179927449750224</v>
      </c>
      <c r="X73" s="11">
        <f>SUM(T71:U71,W71:X71)/SUM(T67:U67,W67:X67)</f>
        <v>0.26555459919908514</v>
      </c>
      <c r="Y73" s="11">
        <f>SUM(U71,W71:Y71)/SUM(U67,W67:Y67)</f>
        <v>0.28372067719893806</v>
      </c>
      <c r="Z73" s="11">
        <f>SUM(W71,X71:Z71)/SUM(W67,X67:Z67)</f>
        <v>0.28950230029276453</v>
      </c>
      <c r="AA73" s="43">
        <f>AA72</f>
        <v>0.28950230029276453</v>
      </c>
      <c r="AB73" s="11">
        <f>SUM(X71:Z71,AB71)/SUM(X67:Z67,AB67)</f>
        <v>0.28173770376297819</v>
      </c>
      <c r="AC73" s="11">
        <f>SUM(Y71:Z71,AB71:AC71)/SUM(Y67:Z67,AB67:AC67)</f>
        <v>0.26122624593096394</v>
      </c>
      <c r="AD73" s="11">
        <f>SUM(Z71,AB71:AD71)/SUM(Z67,AB67:AD67)</f>
        <v>0.25067696503589504</v>
      </c>
      <c r="AE73" s="11">
        <f>SUM(AB71,AC71:AE71)/SUM(AB67,AC67:AE67)</f>
        <v>0.25968741135281681</v>
      </c>
      <c r="AF73" s="43">
        <f>AF72</f>
        <v>0.25968741135281675</v>
      </c>
      <c r="AG73" s="11">
        <f>SUM(AC71:AE71,AG71)/SUM(AC67:AE67,AG67)</f>
        <v>0.26623136095068994</v>
      </c>
      <c r="AH73" s="11">
        <f>SUM(AD71:AE71,AG71:AH71)/SUM(AD67:AE67,AG67:AH67)</f>
        <v>0.28012582111110568</v>
      </c>
      <c r="AI73" s="11">
        <f>SUM(AE71,AG71:AI71)/SUM(AE67,AG67:AI67)</f>
        <v>0.28812021257100973</v>
      </c>
      <c r="AJ73" s="11">
        <v>0.29063479651934376</v>
      </c>
      <c r="AK73" s="43">
        <v>0.29063479651934376</v>
      </c>
      <c r="AL73" s="11">
        <f>SUM(AH71:AJ71,AL71)/SUM(AH67:AJ67,AL67)</f>
        <v>0.29259486367982068</v>
      </c>
      <c r="AM73" s="11">
        <f>SUM(AI71:AJ71,AL71:AM71)/SUM(AI67:AJ67,AL67:AM67)</f>
        <v>0.29424759780370624</v>
      </c>
      <c r="AN73" s="11">
        <v>0.29469728519901317</v>
      </c>
      <c r="AO73" s="11">
        <f>SUM(AL71,AM71:AO71)/SUM(AL67,AM67:AO67)</f>
        <v>0.30607241960470538</v>
      </c>
      <c r="AP73" s="43">
        <f>AP72</f>
        <v>0.30607241960470538</v>
      </c>
      <c r="AQ73" s="11">
        <v>0.31603486024949901</v>
      </c>
      <c r="AR73" s="11">
        <f>SUM(AN71:AO71,AQ71:AR71)/SUM(AN67:AO67,AQ67:AR67)</f>
        <v>0.32502547325283004</v>
      </c>
      <c r="AS73" s="11">
        <f>SUM(AO71,AQ71:AS71)/SUM(AO67,AQ67:AS67)</f>
        <v>0.33516632343744396</v>
      </c>
    </row>
    <row r="74" spans="2:45" x14ac:dyDescent="0.3">
      <c r="C74" s="6"/>
      <c r="D74" s="6"/>
      <c r="E74" s="6"/>
      <c r="F74" s="6"/>
      <c r="G74" s="42"/>
      <c r="H74" s="6"/>
      <c r="I74" s="6"/>
      <c r="J74" s="6"/>
      <c r="K74" s="6"/>
      <c r="L74" s="42"/>
      <c r="M74" s="6"/>
      <c r="N74" s="6"/>
      <c r="O74" s="6"/>
      <c r="P74" s="6"/>
      <c r="Q74" s="42"/>
      <c r="R74" s="6"/>
      <c r="S74" s="6"/>
      <c r="T74" s="6"/>
      <c r="U74" s="6"/>
      <c r="V74" s="42"/>
      <c r="W74" s="6"/>
      <c r="X74" s="6"/>
      <c r="Y74" s="6"/>
      <c r="Z74" s="6"/>
      <c r="AA74" s="42"/>
      <c r="AB74" s="6"/>
      <c r="AC74" s="6"/>
      <c r="AD74" s="6"/>
      <c r="AE74" s="6"/>
      <c r="AF74" s="42"/>
      <c r="AG74" s="6"/>
      <c r="AH74" s="6"/>
      <c r="AI74" s="6"/>
      <c r="AJ74" s="6"/>
      <c r="AK74" s="42"/>
      <c r="AL74" s="6"/>
      <c r="AM74" s="6"/>
      <c r="AN74" s="6"/>
      <c r="AO74" s="6"/>
      <c r="AP74" s="42"/>
      <c r="AQ74" s="6"/>
      <c r="AR74" s="6"/>
      <c r="AS74" s="6"/>
    </row>
    <row r="75" spans="2:45" x14ac:dyDescent="0.3">
      <c r="B75" s="83" t="s">
        <v>158</v>
      </c>
      <c r="C75" s="84"/>
      <c r="D75" s="84"/>
      <c r="E75" s="84"/>
      <c r="F75" s="84"/>
      <c r="G75" s="85"/>
      <c r="H75" s="84"/>
      <c r="I75" s="84"/>
      <c r="J75" s="84"/>
      <c r="K75" s="84"/>
      <c r="L75" s="85"/>
      <c r="M75" s="84"/>
      <c r="N75" s="84"/>
      <c r="O75" s="84"/>
      <c r="P75" s="84"/>
      <c r="Q75" s="85"/>
      <c r="R75" s="84"/>
      <c r="S75" s="84"/>
      <c r="T75" s="84"/>
      <c r="U75" s="84"/>
      <c r="V75" s="85"/>
      <c r="W75" s="84"/>
      <c r="X75" s="84"/>
      <c r="Y75" s="84"/>
      <c r="Z75" s="84"/>
      <c r="AA75" s="85"/>
      <c r="AB75" s="84"/>
      <c r="AC75" s="84"/>
      <c r="AD75" s="84"/>
      <c r="AE75" s="84"/>
      <c r="AF75" s="85"/>
      <c r="AG75" s="84"/>
      <c r="AH75" s="84"/>
      <c r="AI75" s="84"/>
      <c r="AJ75" s="84"/>
      <c r="AK75" s="85"/>
      <c r="AL75" s="84"/>
      <c r="AM75" s="84"/>
      <c r="AN75" s="84"/>
      <c r="AO75" s="84"/>
      <c r="AP75" s="85"/>
      <c r="AQ75" s="84"/>
      <c r="AR75" s="84"/>
      <c r="AS75" s="84"/>
    </row>
    <row r="76" spans="2:45" x14ac:dyDescent="0.3">
      <c r="B76" t="s">
        <v>189</v>
      </c>
      <c r="C76" s="6">
        <f t="shared" ref="C76:AI76" si="56">SUM(C9:C12,C14,C19,C20)</f>
        <v>24643</v>
      </c>
      <c r="D76" s="6">
        <f t="shared" si="56"/>
        <v>20568</v>
      </c>
      <c r="E76" s="6">
        <f t="shared" si="56"/>
        <v>22145</v>
      </c>
      <c r="F76" s="6">
        <f t="shared" si="56"/>
        <v>25990</v>
      </c>
      <c r="G76" s="42">
        <f t="shared" si="56"/>
        <v>93346</v>
      </c>
      <c r="H76" s="6">
        <f t="shared" si="56"/>
        <v>18075</v>
      </c>
      <c r="I76" s="6">
        <f t="shared" si="56"/>
        <v>103317</v>
      </c>
      <c r="J76" s="6">
        <f t="shared" si="56"/>
        <v>-43468</v>
      </c>
      <c r="K76" s="6">
        <f t="shared" si="56"/>
        <v>26564</v>
      </c>
      <c r="L76" s="42">
        <f t="shared" si="56"/>
        <v>104488</v>
      </c>
      <c r="M76" s="6">
        <f t="shared" si="56"/>
        <v>119221</v>
      </c>
      <c r="N76" s="6">
        <f t="shared" si="56"/>
        <v>37858</v>
      </c>
      <c r="O76" s="6">
        <f t="shared" si="56"/>
        <v>83800</v>
      </c>
      <c r="P76" s="6">
        <f t="shared" si="56"/>
        <v>50997</v>
      </c>
      <c r="Q76" s="42">
        <f t="shared" si="56"/>
        <v>291876</v>
      </c>
      <c r="R76" s="6">
        <f t="shared" si="56"/>
        <v>28854</v>
      </c>
      <c r="S76" s="6">
        <f t="shared" si="56"/>
        <v>15431</v>
      </c>
      <c r="T76" s="6">
        <f t="shared" si="56"/>
        <v>55428</v>
      </c>
      <c r="U76" s="6">
        <f t="shared" si="56"/>
        <v>60146</v>
      </c>
      <c r="V76" s="42">
        <f t="shared" si="56"/>
        <v>159859</v>
      </c>
      <c r="W76" s="6">
        <f t="shared" si="56"/>
        <v>53196</v>
      </c>
      <c r="X76" s="6">
        <f t="shared" si="56"/>
        <v>41787</v>
      </c>
      <c r="Y76" s="6">
        <f t="shared" si="56"/>
        <v>52604</v>
      </c>
      <c r="Z76" s="6">
        <f t="shared" si="56"/>
        <v>65586</v>
      </c>
      <c r="AA76" s="42">
        <f t="shared" si="56"/>
        <v>213173</v>
      </c>
      <c r="AB76" s="6">
        <f t="shared" si="56"/>
        <v>73114</v>
      </c>
      <c r="AC76" s="6">
        <f t="shared" si="56"/>
        <v>82036.809580000001</v>
      </c>
      <c r="AD76" s="6">
        <f t="shared" si="56"/>
        <v>88186</v>
      </c>
      <c r="AE76" s="6">
        <f t="shared" si="56"/>
        <v>45045.999999999985</v>
      </c>
      <c r="AF76" s="42">
        <f t="shared" si="56"/>
        <v>288382.80958</v>
      </c>
      <c r="AG76" s="6">
        <f t="shared" si="56"/>
        <v>108629</v>
      </c>
      <c r="AH76" s="6">
        <f t="shared" si="56"/>
        <v>127088</v>
      </c>
      <c r="AI76" s="6">
        <f t="shared" si="56"/>
        <v>112768</v>
      </c>
      <c r="AJ76" s="6">
        <v>105764</v>
      </c>
      <c r="AK76" s="42">
        <v>454249</v>
      </c>
      <c r="AL76" s="6">
        <f>SUM(AL9:AL12,AL14,AL19,AL20)</f>
        <v>102639</v>
      </c>
      <c r="AM76" s="6">
        <f>SUM(AM9:AM12,AM14,AM19,AM20)</f>
        <v>171607</v>
      </c>
      <c r="AN76" s="6">
        <v>284019</v>
      </c>
      <c r="AO76" s="6">
        <f>SUM(AO9:AO12,AO14,AO19,AO20)</f>
        <v>130644</v>
      </c>
      <c r="AP76" s="42">
        <f>SUM(AP9:AP12,AP14,AP19,AP20)</f>
        <v>688909</v>
      </c>
      <c r="AQ76" s="6">
        <v>154681</v>
      </c>
      <c r="AR76" s="6">
        <f>SUM(AR9:AR12,AR14,AR19,AR20)</f>
        <v>421611</v>
      </c>
      <c r="AS76" s="6">
        <f t="shared" ref="AS76" si="57">SUM(AS9:AS12,AS14,AS19,AS20)</f>
        <v>308838</v>
      </c>
    </row>
    <row r="77" spans="2:45" x14ac:dyDescent="0.3">
      <c r="B77" t="s">
        <v>194</v>
      </c>
      <c r="C77" s="6">
        <f t="shared" ref="C77:AI77" si="58">C76+C26+C29</f>
        <v>1874</v>
      </c>
      <c r="D77" s="6">
        <f t="shared" si="58"/>
        <v>11326</v>
      </c>
      <c r="E77" s="6">
        <f t="shared" si="58"/>
        <v>4540</v>
      </c>
      <c r="F77" s="6">
        <f t="shared" si="58"/>
        <v>5634</v>
      </c>
      <c r="G77" s="42">
        <f t="shared" si="58"/>
        <v>23374</v>
      </c>
      <c r="H77" s="6">
        <f t="shared" si="58"/>
        <v>4147</v>
      </c>
      <c r="I77" s="6">
        <f t="shared" si="58"/>
        <v>88999</v>
      </c>
      <c r="J77" s="6">
        <f t="shared" si="58"/>
        <v>-60354</v>
      </c>
      <c r="K77" s="6">
        <f t="shared" si="58"/>
        <v>7741</v>
      </c>
      <c r="L77" s="42">
        <f t="shared" si="58"/>
        <v>40533</v>
      </c>
      <c r="M77" s="6">
        <f t="shared" si="58"/>
        <v>71618</v>
      </c>
      <c r="N77" s="6">
        <f t="shared" si="58"/>
        <v>14545</v>
      </c>
      <c r="O77" s="6">
        <f t="shared" si="58"/>
        <v>45928</v>
      </c>
      <c r="P77" s="6">
        <f t="shared" si="58"/>
        <v>12159</v>
      </c>
      <c r="Q77" s="42">
        <f t="shared" si="58"/>
        <v>144250</v>
      </c>
      <c r="R77" s="6">
        <f t="shared" si="58"/>
        <v>10561</v>
      </c>
      <c r="S77" s="6">
        <f t="shared" si="58"/>
        <v>2945</v>
      </c>
      <c r="T77" s="6">
        <f t="shared" si="58"/>
        <v>30201</v>
      </c>
      <c r="U77" s="6">
        <f t="shared" si="58"/>
        <v>27189</v>
      </c>
      <c r="V77" s="42">
        <f t="shared" si="58"/>
        <v>70896</v>
      </c>
      <c r="W77" s="6">
        <f t="shared" si="58"/>
        <v>27111</v>
      </c>
      <c r="X77" s="6">
        <f t="shared" si="58"/>
        <v>26659</v>
      </c>
      <c r="Y77" s="6">
        <f t="shared" si="58"/>
        <v>33212</v>
      </c>
      <c r="Z77" s="6">
        <f t="shared" si="58"/>
        <v>40058</v>
      </c>
      <c r="AA77" s="42">
        <f t="shared" si="58"/>
        <v>127040</v>
      </c>
      <c r="AB77" s="6">
        <f t="shared" si="58"/>
        <v>48143</v>
      </c>
      <c r="AC77" s="6">
        <f t="shared" si="58"/>
        <v>45836.809580000001</v>
      </c>
      <c r="AD77" s="6">
        <f t="shared" si="58"/>
        <v>38202</v>
      </c>
      <c r="AE77" s="6">
        <f t="shared" si="58"/>
        <v>15317.999999999985</v>
      </c>
      <c r="AF77" s="42">
        <f t="shared" si="58"/>
        <v>147499.80958</v>
      </c>
      <c r="AG77" s="6">
        <f t="shared" si="58"/>
        <v>46802</v>
      </c>
      <c r="AH77" s="6">
        <f t="shared" si="58"/>
        <v>57626</v>
      </c>
      <c r="AI77" s="6">
        <f t="shared" si="58"/>
        <v>60760</v>
      </c>
      <c r="AJ77" s="6">
        <v>55263</v>
      </c>
      <c r="AK77" s="42">
        <v>220451</v>
      </c>
      <c r="AL77" s="6">
        <f>AL76+AL26+AL29</f>
        <v>48235</v>
      </c>
      <c r="AM77" s="6">
        <f>AM76+AM26+AM29</f>
        <v>86485</v>
      </c>
      <c r="AN77" s="6">
        <v>107364</v>
      </c>
      <c r="AO77" s="6">
        <f>AO76+AO26+AO29</f>
        <v>44831</v>
      </c>
      <c r="AP77" s="42">
        <f>AP76+AP26+AP29</f>
        <v>286915</v>
      </c>
      <c r="AQ77" s="6">
        <v>62822</v>
      </c>
      <c r="AR77" s="6">
        <f>AR76+AR26+AR29</f>
        <v>147419</v>
      </c>
      <c r="AS77" s="6">
        <f t="shared" ref="AS77" si="59">AS76+AS26+AS29</f>
        <v>153944</v>
      </c>
    </row>
    <row r="78" spans="2:45" x14ac:dyDescent="0.3">
      <c r="B78" s="2" t="s">
        <v>196</v>
      </c>
      <c r="C78" s="11">
        <f t="shared" ref="C78:I78" si="60">C77/C76</f>
        <v>7.6045935965588604E-2</v>
      </c>
      <c r="D78" s="11">
        <f t="shared" si="60"/>
        <v>0.55066122131466355</v>
      </c>
      <c r="E78" s="11">
        <f t="shared" si="60"/>
        <v>0.20501241815308197</v>
      </c>
      <c r="F78" s="11">
        <f t="shared" si="60"/>
        <v>0.21677568295498267</v>
      </c>
      <c r="G78" s="43">
        <f t="shared" si="60"/>
        <v>0.25040173119362374</v>
      </c>
      <c r="H78" s="11">
        <f t="shared" si="60"/>
        <v>0.229432918395574</v>
      </c>
      <c r="I78" s="11">
        <f t="shared" si="60"/>
        <v>0.86141680459169356</v>
      </c>
      <c r="J78" s="11" t="s">
        <v>126</v>
      </c>
      <c r="K78" s="11">
        <f t="shared" ref="K78:Q78" si="61">K77/K76</f>
        <v>0.29140942629122119</v>
      </c>
      <c r="L78" s="43">
        <f t="shared" si="61"/>
        <v>0.38792014393997398</v>
      </c>
      <c r="M78" s="11">
        <f t="shared" si="61"/>
        <v>0.60071631675627613</v>
      </c>
      <c r="N78" s="11">
        <f t="shared" si="61"/>
        <v>0.38419884832796236</v>
      </c>
      <c r="O78" s="11">
        <f t="shared" si="61"/>
        <v>0.54806682577565635</v>
      </c>
      <c r="P78" s="11">
        <f t="shared" si="61"/>
        <v>0.23842578975233839</v>
      </c>
      <c r="Q78" s="43">
        <f t="shared" si="61"/>
        <v>0.49421672216968848</v>
      </c>
      <c r="R78" s="11">
        <f t="shared" ref="R78:AI78" si="62">R77/R76</f>
        <v>0.36601511055659525</v>
      </c>
      <c r="S78" s="11">
        <f t="shared" si="62"/>
        <v>0.19084958849070055</v>
      </c>
      <c r="T78" s="11">
        <f t="shared" si="62"/>
        <v>0.54486901926823983</v>
      </c>
      <c r="U78" s="11">
        <f t="shared" si="62"/>
        <v>0.45205001163834668</v>
      </c>
      <c r="V78" s="43">
        <f t="shared" si="62"/>
        <v>0.44349082629066866</v>
      </c>
      <c r="W78" s="11">
        <f t="shared" si="62"/>
        <v>0.50964358222422734</v>
      </c>
      <c r="X78" s="11">
        <f t="shared" si="62"/>
        <v>0.63797353243831811</v>
      </c>
      <c r="Y78" s="11">
        <f t="shared" si="62"/>
        <v>0.63135883202798271</v>
      </c>
      <c r="Z78" s="11">
        <f t="shared" si="62"/>
        <v>0.61077059128472544</v>
      </c>
      <c r="AA78" s="43">
        <f t="shared" si="62"/>
        <v>0.59594789208764709</v>
      </c>
      <c r="AB78" s="11">
        <f t="shared" si="62"/>
        <v>0.65846486309051622</v>
      </c>
      <c r="AC78" s="11">
        <f t="shared" si="62"/>
        <v>0.55873466818942086</v>
      </c>
      <c r="AD78" s="11">
        <f t="shared" si="62"/>
        <v>0.43319801329009139</v>
      </c>
      <c r="AE78" s="11">
        <f t="shared" si="62"/>
        <v>0.34005239088931294</v>
      </c>
      <c r="AF78" s="43">
        <f t="shared" si="62"/>
        <v>0.51147226769452159</v>
      </c>
      <c r="AG78" s="11">
        <f t="shared" si="62"/>
        <v>0.43084259267783004</v>
      </c>
      <c r="AH78" s="11">
        <f t="shared" si="62"/>
        <v>0.45343384111796553</v>
      </c>
      <c r="AI78" s="11">
        <f t="shared" si="62"/>
        <v>0.53880533484676507</v>
      </c>
      <c r="AJ78" s="11">
        <v>0.52251238606709283</v>
      </c>
      <c r="AK78" s="43">
        <v>0.48530871834610534</v>
      </c>
      <c r="AL78" s="11">
        <f>AL77/AL76</f>
        <v>0.46994807042157466</v>
      </c>
      <c r="AM78" s="11">
        <f>AM77/AM76</f>
        <v>0.50397128322271234</v>
      </c>
      <c r="AN78" s="11">
        <v>0.37801696365384008</v>
      </c>
      <c r="AO78" s="11">
        <f>AO77/AO76</f>
        <v>0.34315391445454824</v>
      </c>
      <c r="AP78" s="43">
        <f>AP77/AP76</f>
        <v>0.41647735767713878</v>
      </c>
      <c r="AQ78" s="11">
        <v>0.40613908624847267</v>
      </c>
      <c r="AR78" s="11">
        <f>AR77/AR76</f>
        <v>0.34965643685767211</v>
      </c>
      <c r="AS78" s="11">
        <f t="shared" ref="AS78" si="63">AS77/AS76</f>
        <v>0.49846197682927618</v>
      </c>
    </row>
    <row r="79" spans="2:45" x14ac:dyDescent="0.3">
      <c r="B79" s="2" t="s">
        <v>197</v>
      </c>
      <c r="C79" s="3"/>
      <c r="D79" s="3"/>
      <c r="E79" s="3"/>
      <c r="F79" s="11">
        <f>SUM(C77:F77)/SUM(C76:F76)</f>
        <v>0.25040173119362374</v>
      </c>
      <c r="G79" s="43">
        <f>G78</f>
        <v>0.25040173119362374</v>
      </c>
      <c r="H79" s="11">
        <f>SUM(D77:F77,H77)/SUM(D76:F76,H76)</f>
        <v>0.29554725852174513</v>
      </c>
      <c r="I79" s="11">
        <f>SUM(E77:F77,H77:I77)/SUM(E76:F76,H76:I76)</f>
        <v>0.60946043992992271</v>
      </c>
      <c r="J79" s="11">
        <f>SUM(F77,H77:J77)/SUM(F76,H76:J76)</f>
        <v>0.36978655426602769</v>
      </c>
      <c r="K79" s="11">
        <f>SUM(H77,I77:K77)/SUM(H76,I76:K76)</f>
        <v>0.38792014393997398</v>
      </c>
      <c r="L79" s="43">
        <f>L78</f>
        <v>0.38792014393997398</v>
      </c>
      <c r="M79" s="11">
        <f>SUM(I77:K77,M77)/SUM(I76:K76,M76)</f>
        <v>0.52522442786698698</v>
      </c>
      <c r="N79" s="11">
        <f>SUM(J77:K77,M77:N77)/SUM(J76:K76,M76:N76)</f>
        <v>0.23934367754592473</v>
      </c>
      <c r="O79" s="11">
        <f>SUM(K77,M77:O77)/SUM(K76,M76:O76)</f>
        <v>0.52284785916999132</v>
      </c>
      <c r="P79" s="11">
        <f>SUM(M77,N77:P77)/SUM(M76,N76:P76)</f>
        <v>0.49421672216968848</v>
      </c>
      <c r="Q79" s="43">
        <f>Q78</f>
        <v>0.49421672216968848</v>
      </c>
      <c r="R79" s="11">
        <f>SUM(N77:P77,R77)/SUM(N76:P76,R76)</f>
        <v>0.41285004639991268</v>
      </c>
      <c r="S79" s="11">
        <f>SUM(O77:P77,R77:S77)/SUM(O76:P76,R76:S76)</f>
        <v>0.39977775544164124</v>
      </c>
      <c r="T79" s="11">
        <f>SUM(P77,R77:T77)/SUM(P76,R76:T76)</f>
        <v>0.37068542233428436</v>
      </c>
      <c r="U79" s="11">
        <f>SUM(R77,S77:U77)/SUM(R76,S76:U76)</f>
        <v>0.44349082629066866</v>
      </c>
      <c r="V79" s="43">
        <f>V78</f>
        <v>0.44349082629066866</v>
      </c>
      <c r="W79" s="11">
        <f>SUM(S77:U77,W77)/SUM(S76:U76,W76)</f>
        <v>0.47473140753850412</v>
      </c>
      <c r="X79" s="11">
        <f>SUM(T77:U77,W77:X77)/SUM(T76:U76,W76:X76)</f>
        <v>0.52793305375741484</v>
      </c>
      <c r="Y79" s="11">
        <f>SUM(U77,W77:Y77)/SUM(U76,W76:Y76)</f>
        <v>0.54960454044374274</v>
      </c>
      <c r="Z79" s="11">
        <f>SUM(W77,X77:Z77)/SUM(W76,X76:Z76)</f>
        <v>0.59594789208764709</v>
      </c>
      <c r="AA79" s="43">
        <f>AA78</f>
        <v>0.59594789208764709</v>
      </c>
      <c r="AB79" s="11">
        <f>SUM(X77:Z77,AB77)/SUM(X76:Z76,AB76)</f>
        <v>0.63525404241261996</v>
      </c>
      <c r="AC79" s="11">
        <f>SUM(Y77:Z77,AB77:AC77)/SUM(Y76:Z76,AB76:AC76)</f>
        <v>0.61187281122415116</v>
      </c>
      <c r="AD79" s="11">
        <f>SUM(Z77,AB77:AD77)/SUM(Z76,AB76:AD76)</f>
        <v>0.55754966690278018</v>
      </c>
      <c r="AE79" s="11">
        <f>SUM(AB77,AC77:AE77)/SUM(AB76,AC76:AE76)</f>
        <v>0.51147226769452159</v>
      </c>
      <c r="AF79" s="43">
        <f>AF78</f>
        <v>0.51147226769452159</v>
      </c>
      <c r="AG79" s="11">
        <f>SUM(AC77:AE77,AG77)/SUM(AC76:AE76,AG76)</f>
        <v>0.45124976229238756</v>
      </c>
      <c r="AH79" s="11">
        <f>SUM(AD77:AE77,AG77:AH77)/SUM(AD76:AE76,AG76:AH76)</f>
        <v>0.42810252907583435</v>
      </c>
      <c r="AI79" s="11">
        <f>SUM(AE77,AG77:AI77)/SUM(AE76,AG76:AI76)</f>
        <v>0.45868305165285583</v>
      </c>
      <c r="AJ79" s="11">
        <v>0.48530871834610534</v>
      </c>
      <c r="AK79" s="43">
        <v>0.48530871834610534</v>
      </c>
      <c r="AL79" s="11">
        <f>SUM(AH77:AJ77,AL77)/SUM(AH76:AJ76,AL76)</f>
        <v>0.49499061926252458</v>
      </c>
      <c r="AM79" s="11">
        <f>SUM(AI77:AJ77,AL77:AM77)/SUM(AI76:AJ76,AL76:AM76)</f>
        <v>0.50883562172012553</v>
      </c>
      <c r="AN79" s="11">
        <v>0.44779218979893948</v>
      </c>
      <c r="AO79" s="11">
        <f>SUM(AL77,AM77:AO77)/SUM(AL76,AM76:AO76)</f>
        <v>0.41647735767713878</v>
      </c>
      <c r="AP79" s="43">
        <f>AP78</f>
        <v>0.41647735767713878</v>
      </c>
      <c r="AQ79" s="11">
        <v>0.40691219797260547</v>
      </c>
      <c r="AR79" s="11">
        <f>SUM(AN77:AO77,AQ77:AR77)/SUM(AN76:AO76,AQ76:AR76)</f>
        <v>0.36574415589002529</v>
      </c>
      <c r="AS79" s="11">
        <f>SUM(AO77,AQ77:AS77)/SUM(AO76,AQ76:AS76)</f>
        <v>0.4026643721930272</v>
      </c>
    </row>
    <row r="80" spans="2:45" x14ac:dyDescent="0.3">
      <c r="C80" s="3"/>
      <c r="D80" s="3"/>
      <c r="E80" s="3"/>
      <c r="F80" s="3"/>
      <c r="G80" s="47"/>
      <c r="H80" s="4"/>
      <c r="L80" s="47"/>
      <c r="Q80" s="47"/>
      <c r="V80" s="47"/>
      <c r="AA80" s="47"/>
      <c r="AF80" s="47"/>
      <c r="AK80" s="47"/>
      <c r="AP80" s="47"/>
    </row>
    <row r="81" spans="2:45" x14ac:dyDescent="0.3">
      <c r="C81" s="9"/>
      <c r="D81" s="9"/>
      <c r="E81" s="9"/>
      <c r="F81" s="9"/>
      <c r="G81" s="46"/>
      <c r="H81" s="9"/>
      <c r="I81" s="9"/>
      <c r="J81" s="9"/>
      <c r="K81" s="9"/>
      <c r="L81" s="46"/>
      <c r="M81" s="9"/>
      <c r="N81" s="9"/>
      <c r="O81" s="9"/>
      <c r="P81" s="9"/>
      <c r="Q81" s="46"/>
      <c r="R81" s="9"/>
      <c r="S81" s="9"/>
      <c r="T81" s="9"/>
      <c r="U81" s="9"/>
      <c r="V81" s="46"/>
      <c r="W81" s="9"/>
      <c r="X81" s="9"/>
      <c r="Y81" s="9"/>
      <c r="Z81" s="9"/>
      <c r="AA81" s="46"/>
      <c r="AB81" s="9"/>
      <c r="AC81" s="9"/>
      <c r="AD81" s="9"/>
      <c r="AE81" s="9"/>
      <c r="AF81" s="46"/>
      <c r="AG81" s="9"/>
      <c r="AH81" s="9"/>
      <c r="AI81" s="9"/>
      <c r="AJ81" s="9"/>
      <c r="AK81" s="46"/>
      <c r="AL81" s="9"/>
      <c r="AM81" s="9"/>
      <c r="AN81" s="9"/>
      <c r="AO81" s="9"/>
      <c r="AP81" s="46"/>
      <c r="AQ81" s="9"/>
      <c r="AR81" s="9"/>
      <c r="AS81" s="9"/>
    </row>
    <row r="82" spans="2:45" x14ac:dyDescent="0.3">
      <c r="B82" s="1" t="s">
        <v>217</v>
      </c>
      <c r="C82" s="3"/>
      <c r="D82" s="3"/>
      <c r="E82" s="3"/>
      <c r="F82" s="3"/>
      <c r="G82" s="47"/>
      <c r="H82" s="3"/>
      <c r="I82" s="3"/>
      <c r="J82" s="3"/>
      <c r="K82" s="3"/>
      <c r="L82" s="47"/>
      <c r="M82" s="3"/>
      <c r="N82" s="3"/>
      <c r="O82" s="3"/>
      <c r="P82" s="3"/>
      <c r="Q82" s="47"/>
      <c r="R82" s="3"/>
      <c r="S82" s="3"/>
      <c r="T82" s="3"/>
      <c r="U82" s="3"/>
      <c r="V82" s="47"/>
      <c r="W82" s="3"/>
      <c r="X82" s="3"/>
      <c r="Y82" s="3"/>
      <c r="Z82" s="3"/>
      <c r="AA82" s="47"/>
      <c r="AB82" s="3"/>
      <c r="AC82" s="3"/>
      <c r="AD82" s="3"/>
      <c r="AE82" s="3"/>
      <c r="AF82" s="47"/>
      <c r="AG82" s="3"/>
      <c r="AH82" s="3"/>
      <c r="AI82" s="3"/>
      <c r="AJ82" s="3"/>
      <c r="AK82" s="47"/>
      <c r="AL82" s="3"/>
      <c r="AM82" s="3"/>
      <c r="AN82" s="3"/>
      <c r="AO82" s="3"/>
      <c r="AP82" s="47"/>
      <c r="AQ82" s="3"/>
      <c r="AR82" s="3"/>
      <c r="AS82" s="3"/>
    </row>
    <row r="83" spans="2:45" ht="20.25" x14ac:dyDescent="0.35">
      <c r="B83" s="10" t="s">
        <v>219</v>
      </c>
      <c r="C83" s="3"/>
      <c r="D83" s="3"/>
      <c r="E83" s="3"/>
      <c r="F83" s="3"/>
      <c r="G83" s="47"/>
      <c r="H83" s="3"/>
      <c r="I83" s="3"/>
      <c r="J83" s="3"/>
      <c r="K83" s="3"/>
      <c r="L83" s="47"/>
      <c r="M83" s="3"/>
      <c r="N83" s="3"/>
      <c r="O83" s="3"/>
      <c r="P83" s="3"/>
      <c r="Q83" s="47"/>
      <c r="R83" s="3"/>
      <c r="S83" s="3"/>
      <c r="T83" s="3"/>
      <c r="U83" s="3"/>
      <c r="V83" s="47"/>
      <c r="W83" s="3"/>
      <c r="X83" s="3"/>
      <c r="Y83" s="3"/>
      <c r="Z83" s="3"/>
      <c r="AA83" s="47"/>
      <c r="AB83" s="3"/>
      <c r="AC83" s="3"/>
      <c r="AD83" s="3"/>
      <c r="AE83" s="3"/>
      <c r="AF83" s="47"/>
      <c r="AG83" s="3"/>
      <c r="AH83" s="3"/>
      <c r="AI83" s="3"/>
      <c r="AJ83" s="3"/>
      <c r="AK83" s="47"/>
      <c r="AL83" s="3"/>
      <c r="AM83" s="3"/>
      <c r="AN83" s="3"/>
      <c r="AO83" s="3"/>
      <c r="AP83" s="47"/>
      <c r="AQ83" s="3"/>
      <c r="AR83" s="3"/>
      <c r="AS83" s="3"/>
    </row>
    <row r="84" spans="2:45" x14ac:dyDescent="0.3">
      <c r="C84" s="3"/>
      <c r="D84" s="3"/>
      <c r="E84" s="3"/>
      <c r="F84" s="3"/>
      <c r="G84" s="47"/>
      <c r="H84" s="3"/>
      <c r="I84" s="3"/>
      <c r="J84" s="3"/>
      <c r="K84" s="3"/>
      <c r="L84" s="47"/>
      <c r="M84" s="3"/>
      <c r="N84" s="3"/>
      <c r="O84" s="3"/>
      <c r="P84" s="3"/>
      <c r="Q84" s="47"/>
      <c r="R84" s="3"/>
      <c r="S84" s="3"/>
      <c r="T84" s="3"/>
      <c r="U84" s="3"/>
      <c r="V84" s="47"/>
      <c r="W84" s="3"/>
      <c r="X84" s="3"/>
      <c r="Y84" s="3"/>
      <c r="Z84" s="3"/>
      <c r="AA84" s="47"/>
      <c r="AB84" s="3"/>
      <c r="AC84" s="3"/>
      <c r="AD84" s="3"/>
      <c r="AE84" s="3"/>
      <c r="AF84" s="47"/>
      <c r="AG84" s="3"/>
      <c r="AH84" s="3"/>
      <c r="AI84" s="3"/>
      <c r="AJ84" s="3"/>
      <c r="AK84" s="47"/>
      <c r="AL84" s="3"/>
      <c r="AM84" s="3"/>
      <c r="AN84" s="3"/>
      <c r="AO84" s="3"/>
      <c r="AP84" s="47"/>
      <c r="AQ84" s="3"/>
      <c r="AR84" s="3"/>
      <c r="AS84" s="3"/>
    </row>
    <row r="85" spans="2:45" x14ac:dyDescent="0.3">
      <c r="B85" s="15"/>
      <c r="C85" s="16"/>
      <c r="D85" s="16"/>
      <c r="E85" s="16"/>
      <c r="F85" s="16"/>
      <c r="G85" s="41"/>
      <c r="H85" s="16"/>
      <c r="I85" s="16"/>
      <c r="J85" s="16"/>
      <c r="K85" s="16"/>
      <c r="L85" s="41"/>
      <c r="M85" s="16"/>
      <c r="N85" s="16"/>
      <c r="O85" s="16"/>
      <c r="P85" s="16"/>
      <c r="Q85" s="41"/>
      <c r="R85" s="16"/>
      <c r="S85" s="16"/>
      <c r="T85" s="16"/>
      <c r="U85" s="16"/>
      <c r="V85" s="41"/>
      <c r="W85" s="16"/>
      <c r="X85" s="16"/>
      <c r="Y85" s="16"/>
      <c r="Z85" s="16"/>
      <c r="AA85" s="41"/>
      <c r="AB85" s="16"/>
      <c r="AC85" s="16"/>
      <c r="AD85" s="16"/>
      <c r="AE85" s="16"/>
      <c r="AF85" s="41"/>
      <c r="AG85" s="16"/>
      <c r="AH85" s="16"/>
      <c r="AI85" s="16"/>
      <c r="AJ85" s="16"/>
      <c r="AK85" s="41"/>
      <c r="AL85" s="16"/>
      <c r="AM85" s="16"/>
      <c r="AN85" s="16"/>
      <c r="AO85" s="16"/>
      <c r="AP85" s="41"/>
      <c r="AQ85" s="16"/>
      <c r="AR85" s="16"/>
      <c r="AS85" s="16"/>
    </row>
    <row r="86" spans="2:45" x14ac:dyDescent="0.3">
      <c r="B86" t="s">
        <v>189</v>
      </c>
      <c r="C86" s="6">
        <f t="shared" ref="C86:AI86" si="64">C22</f>
        <v>163397</v>
      </c>
      <c r="D86" s="6">
        <f t="shared" si="64"/>
        <v>173212</v>
      </c>
      <c r="E86" s="6">
        <f t="shared" si="64"/>
        <v>129216</v>
      </c>
      <c r="F86" s="6">
        <f t="shared" si="64"/>
        <v>143785</v>
      </c>
      <c r="G86" s="42">
        <f t="shared" si="64"/>
        <v>609610</v>
      </c>
      <c r="H86" s="6">
        <f t="shared" si="64"/>
        <v>142695</v>
      </c>
      <c r="I86" s="6">
        <f t="shared" si="64"/>
        <v>166984</v>
      </c>
      <c r="J86" s="6">
        <f t="shared" si="64"/>
        <v>6319</v>
      </c>
      <c r="K86" s="6">
        <f t="shared" si="64"/>
        <v>43962</v>
      </c>
      <c r="L86" s="42">
        <f t="shared" si="64"/>
        <v>359960</v>
      </c>
      <c r="M86" s="6">
        <f t="shared" si="64"/>
        <v>167667</v>
      </c>
      <c r="N86" s="6">
        <f t="shared" si="64"/>
        <v>98573</v>
      </c>
      <c r="O86" s="6">
        <f t="shared" si="64"/>
        <v>44858</v>
      </c>
      <c r="P86" s="6">
        <f t="shared" si="64"/>
        <v>96668</v>
      </c>
      <c r="Q86" s="42">
        <f t="shared" si="64"/>
        <v>407766</v>
      </c>
      <c r="R86" s="6">
        <f t="shared" si="64"/>
        <v>66324</v>
      </c>
      <c r="S86" s="6">
        <f t="shared" si="64"/>
        <v>58126</v>
      </c>
      <c r="T86" s="6">
        <f t="shared" si="64"/>
        <v>198488</v>
      </c>
      <c r="U86" s="6">
        <f t="shared" si="64"/>
        <v>190363</v>
      </c>
      <c r="V86" s="42">
        <f t="shared" si="64"/>
        <v>513301</v>
      </c>
      <c r="W86" s="6">
        <f t="shared" si="64"/>
        <v>161206</v>
      </c>
      <c r="X86" s="6">
        <f t="shared" si="64"/>
        <v>155434</v>
      </c>
      <c r="Y86" s="6">
        <f t="shared" si="64"/>
        <v>160270</v>
      </c>
      <c r="Z86" s="6">
        <f t="shared" si="64"/>
        <v>142733</v>
      </c>
      <c r="AA86" s="42">
        <f t="shared" si="64"/>
        <v>619643</v>
      </c>
      <c r="AB86" s="6">
        <f t="shared" si="64"/>
        <v>172052</v>
      </c>
      <c r="AC86" s="6">
        <f t="shared" si="64"/>
        <v>209478.00249000001</v>
      </c>
      <c r="AD86" s="6">
        <f t="shared" si="64"/>
        <v>210671</v>
      </c>
      <c r="AE86" s="6">
        <f t="shared" si="64"/>
        <v>207324</v>
      </c>
      <c r="AF86" s="42">
        <f t="shared" si="64"/>
        <v>799525.00248999998</v>
      </c>
      <c r="AG86" s="6">
        <f t="shared" si="64"/>
        <v>253103</v>
      </c>
      <c r="AH86" s="6">
        <f t="shared" si="64"/>
        <v>313328</v>
      </c>
      <c r="AI86" s="6">
        <f t="shared" si="64"/>
        <v>301901</v>
      </c>
      <c r="AJ86" s="6">
        <v>282912</v>
      </c>
      <c r="AK86" s="42">
        <v>1151244</v>
      </c>
      <c r="AL86" s="6">
        <f>AL22</f>
        <v>308443</v>
      </c>
      <c r="AM86" s="6">
        <f>AM22</f>
        <v>392130</v>
      </c>
      <c r="AN86" s="6">
        <v>501746</v>
      </c>
      <c r="AO86" s="6">
        <f>AO22</f>
        <v>367705</v>
      </c>
      <c r="AP86" s="42">
        <f>AP22</f>
        <v>1570024</v>
      </c>
      <c r="AQ86" s="6">
        <v>438973</v>
      </c>
      <c r="AR86" s="6">
        <f>AR22</f>
        <v>664934</v>
      </c>
      <c r="AS86" s="6">
        <f t="shared" ref="AS86" si="65">AS22</f>
        <v>548350</v>
      </c>
    </row>
    <row r="87" spans="2:45" x14ac:dyDescent="0.3">
      <c r="B87" t="s">
        <v>220</v>
      </c>
      <c r="C87" s="6">
        <v>1570</v>
      </c>
      <c r="D87" s="6">
        <v>2083</v>
      </c>
      <c r="E87" s="6">
        <v>1257</v>
      </c>
      <c r="F87" s="6">
        <v>14087</v>
      </c>
      <c r="G87" s="42">
        <f>SUM(C87:F87)</f>
        <v>18997</v>
      </c>
      <c r="H87" s="6">
        <v>403</v>
      </c>
      <c r="I87" s="6">
        <v>402</v>
      </c>
      <c r="J87" s="6">
        <v>366</v>
      </c>
      <c r="K87" s="6">
        <v>397.87887000000012</v>
      </c>
      <c r="L87" s="42">
        <f>SUM(H87:K87)</f>
        <v>1568.87887</v>
      </c>
      <c r="M87" s="6">
        <v>853</v>
      </c>
      <c r="N87" s="6">
        <v>852</v>
      </c>
      <c r="O87" s="6">
        <v>849</v>
      </c>
      <c r="P87" s="6">
        <v>375</v>
      </c>
      <c r="Q87" s="42">
        <f>SUM(M87:P87)</f>
        <v>2929</v>
      </c>
      <c r="R87" s="6">
        <v>374</v>
      </c>
      <c r="S87" s="6">
        <v>1236</v>
      </c>
      <c r="T87" s="6">
        <v>361</v>
      </c>
      <c r="U87" s="6">
        <v>2490</v>
      </c>
      <c r="V87" s="42">
        <f>SUM(R87:U87)</f>
        <v>4461</v>
      </c>
      <c r="W87" s="6">
        <v>857</v>
      </c>
      <c r="X87" s="6">
        <v>1028</v>
      </c>
      <c r="Y87" s="6">
        <v>1039</v>
      </c>
      <c r="Z87" s="6">
        <v>1258</v>
      </c>
      <c r="AA87" s="42">
        <f>SUM(W87:Z87)</f>
        <v>4182</v>
      </c>
      <c r="AB87" s="6">
        <v>957</v>
      </c>
      <c r="AC87" s="6">
        <v>1302</v>
      </c>
      <c r="AD87" s="6">
        <v>1418</v>
      </c>
      <c r="AE87" s="6">
        <v>1298</v>
      </c>
      <c r="AF87" s="42">
        <f>SUM(AB87:AE87)</f>
        <v>4975</v>
      </c>
      <c r="AG87" s="6">
        <v>1576</v>
      </c>
      <c r="AH87" s="6">
        <v>1649</v>
      </c>
      <c r="AI87" s="6">
        <v>1418</v>
      </c>
      <c r="AJ87" s="6">
        <v>2400</v>
      </c>
      <c r="AK87" s="42">
        <v>7651</v>
      </c>
      <c r="AL87" s="6">
        <v>2447</v>
      </c>
      <c r="AM87" s="6">
        <v>2888</v>
      </c>
      <c r="AN87" s="6">
        <v>2026</v>
      </c>
      <c r="AO87" s="6">
        <v>2752</v>
      </c>
      <c r="AP87" s="42">
        <f>SUM(AL87:AO87)</f>
        <v>10113</v>
      </c>
      <c r="AQ87" s="6">
        <v>2447</v>
      </c>
      <c r="AR87" s="6">
        <v>2888</v>
      </c>
      <c r="AS87" s="6">
        <v>2026</v>
      </c>
    </row>
    <row r="88" spans="2:45" x14ac:dyDescent="0.3">
      <c r="B88" t="s">
        <v>221</v>
      </c>
      <c r="C88" s="6" t="s">
        <v>140</v>
      </c>
      <c r="D88" s="6" t="s">
        <v>140</v>
      </c>
      <c r="E88" s="6" t="s">
        <v>140</v>
      </c>
      <c r="F88" s="6" t="s">
        <v>140</v>
      </c>
      <c r="G88" s="42">
        <f>SUM(C88:F88)</f>
        <v>0</v>
      </c>
      <c r="H88" s="6" t="s">
        <v>140</v>
      </c>
      <c r="I88" s="6" t="s">
        <v>140</v>
      </c>
      <c r="J88" s="6" t="s">
        <v>140</v>
      </c>
      <c r="K88" s="6" t="s">
        <v>140</v>
      </c>
      <c r="L88" s="42">
        <f>SUM(H88:K88)</f>
        <v>0</v>
      </c>
      <c r="M88" s="6" t="s">
        <v>140</v>
      </c>
      <c r="N88" s="6">
        <v>0</v>
      </c>
      <c r="O88" s="6" t="s">
        <v>140</v>
      </c>
      <c r="P88" s="6" t="s">
        <v>140</v>
      </c>
      <c r="Q88" s="42">
        <f>SUM(M88:P88)</f>
        <v>0</v>
      </c>
      <c r="R88" s="6">
        <v>2664</v>
      </c>
      <c r="S88" s="6">
        <v>92712</v>
      </c>
      <c r="T88" s="6">
        <v>2582</v>
      </c>
      <c r="U88" s="6">
        <v>0</v>
      </c>
      <c r="V88" s="42">
        <f>SUM(R88:U88)</f>
        <v>97958</v>
      </c>
      <c r="W88" s="6">
        <v>0</v>
      </c>
      <c r="X88" s="6">
        <v>0</v>
      </c>
      <c r="Y88" s="6">
        <v>0</v>
      </c>
      <c r="Z88" s="6">
        <v>3544</v>
      </c>
      <c r="AA88" s="42">
        <f>SUM(W88:Z88)</f>
        <v>3544</v>
      </c>
      <c r="AB88" s="6">
        <v>668</v>
      </c>
      <c r="AC88" s="6">
        <v>268</v>
      </c>
      <c r="AD88" s="6">
        <v>193</v>
      </c>
      <c r="AE88" s="6">
        <v>49.335050000000138</v>
      </c>
      <c r="AF88" s="42">
        <f>SUM(AB88:AE88)</f>
        <v>1178.3350500000001</v>
      </c>
      <c r="AG88" s="6">
        <v>14</v>
      </c>
      <c r="AH88" s="6">
        <v>-35</v>
      </c>
      <c r="AI88" s="6">
        <v>193</v>
      </c>
      <c r="AJ88" s="6">
        <v>0.10734000000000066</v>
      </c>
      <c r="AK88" s="42">
        <v>-21</v>
      </c>
      <c r="AL88" s="6">
        <v>0</v>
      </c>
      <c r="AM88" s="6">
        <v>0</v>
      </c>
      <c r="AN88" s="6">
        <v>-0.10734000000000066</v>
      </c>
      <c r="AO88" s="6">
        <v>0.10734000000000066</v>
      </c>
      <c r="AP88" s="42">
        <f>SUM(AL88:AO88)</f>
        <v>0</v>
      </c>
      <c r="AQ88" s="6">
        <v>0</v>
      </c>
      <c r="AR88" s="6">
        <v>0</v>
      </c>
      <c r="AS88" s="6">
        <v>-0.10734000000000066</v>
      </c>
    </row>
    <row r="89" spans="2:45" x14ac:dyDescent="0.3">
      <c r="B89" t="s">
        <v>222</v>
      </c>
      <c r="C89" s="6">
        <f t="shared" ref="C89:M89" si="66">C43-C27+C87</f>
        <v>1097</v>
      </c>
      <c r="D89" s="6">
        <f t="shared" si="66"/>
        <v>69013</v>
      </c>
      <c r="E89" s="6">
        <f t="shared" si="66"/>
        <v>-15318</v>
      </c>
      <c r="F89" s="6">
        <f t="shared" si="66"/>
        <v>86352</v>
      </c>
      <c r="G89" s="42">
        <f t="shared" si="66"/>
        <v>141144</v>
      </c>
      <c r="H89" s="6">
        <f t="shared" si="66"/>
        <v>26841</v>
      </c>
      <c r="I89" s="6">
        <f t="shared" si="66"/>
        <v>62431</v>
      </c>
      <c r="J89" s="6">
        <f t="shared" si="66"/>
        <v>-79816</v>
      </c>
      <c r="K89" s="6">
        <f t="shared" si="66"/>
        <v>-24501.12113</v>
      </c>
      <c r="L89" s="42">
        <f t="shared" si="66"/>
        <v>-15045.12113</v>
      </c>
      <c r="M89" s="6">
        <f t="shared" si="66"/>
        <v>65551</v>
      </c>
      <c r="N89" s="6">
        <f>N56-N53-N49+N87+N88-N27</f>
        <v>7946</v>
      </c>
      <c r="O89" s="6">
        <f>O43-O27+O87</f>
        <v>24914</v>
      </c>
      <c r="P89" s="6">
        <f>P43-P27+P87</f>
        <v>18249</v>
      </c>
      <c r="Q89" s="42">
        <f>Q43-Q27+Q87</f>
        <v>114425</v>
      </c>
      <c r="R89" s="6">
        <f>R56-R53-R49+R87+R88-R27</f>
        <v>1390</v>
      </c>
      <c r="S89" s="6">
        <f>S56-S53-S49+S87+S88-S27</f>
        <v>6117</v>
      </c>
      <c r="T89" s="6">
        <f>T56-T53-T49+T87+T88-T27</f>
        <v>31424</v>
      </c>
      <c r="U89" s="6">
        <f>U56-U53-U49+U87+U88-U27</f>
        <v>18642</v>
      </c>
      <c r="V89" s="42">
        <f>V43-V27+V87</f>
        <v>-44669</v>
      </c>
      <c r="W89" s="6">
        <f t="shared" ref="W89:AI89" si="67">W55-W53-W49+W87+W88-W27</f>
        <v>21515</v>
      </c>
      <c r="X89" s="6">
        <f t="shared" si="67"/>
        <v>22787</v>
      </c>
      <c r="Y89" s="6">
        <f t="shared" si="67"/>
        <v>24176</v>
      </c>
      <c r="Z89" s="6">
        <f t="shared" si="67"/>
        <v>20435</v>
      </c>
      <c r="AA89" s="42">
        <f t="shared" si="67"/>
        <v>88913</v>
      </c>
      <c r="AB89" s="6">
        <f t="shared" si="67"/>
        <v>26988</v>
      </c>
      <c r="AC89" s="6">
        <f t="shared" si="67"/>
        <v>33044.002490000013</v>
      </c>
      <c r="AD89" s="6">
        <f t="shared" si="67"/>
        <v>28300</v>
      </c>
      <c r="AE89" s="6">
        <f t="shared" si="67"/>
        <v>19151.607255999996</v>
      </c>
      <c r="AF89" s="42">
        <f t="shared" si="67"/>
        <v>107483.60974599997</v>
      </c>
      <c r="AG89" s="6">
        <f t="shared" si="67"/>
        <v>40352</v>
      </c>
      <c r="AH89" s="6">
        <f t="shared" si="67"/>
        <v>61174</v>
      </c>
      <c r="AI89" s="6">
        <f t="shared" si="67"/>
        <v>55365.934948000009</v>
      </c>
      <c r="AJ89" s="6">
        <v>45402.172391999993</v>
      </c>
      <c r="AK89" s="42">
        <v>202709</v>
      </c>
      <c r="AL89" s="6">
        <f>AL55-AL53-AL49+AL87+AL88-AL27</f>
        <v>53899</v>
      </c>
      <c r="AM89" s="6">
        <f>AM55-AM53-AM49+AM87+AM88-AM27</f>
        <v>89862</v>
      </c>
      <c r="AN89" s="6">
        <v>91011.892659999998</v>
      </c>
      <c r="AO89" s="6">
        <f>AO55-AO53-AO49+AO87+AO88-AO27</f>
        <v>53275.107340000002</v>
      </c>
      <c r="AP89" s="42">
        <f>AP55-AP53-AP49+AP87+AP88-AP27</f>
        <v>288048</v>
      </c>
      <c r="AQ89" s="6">
        <v>87827</v>
      </c>
      <c r="AR89" s="6">
        <f>AR55-AR53-AR49+AR87+AR88-AR27</f>
        <v>140359</v>
      </c>
      <c r="AS89" s="6">
        <f t="shared" ref="AS89" si="68">AS55-AS53-AS49+AS87+AS88-AS27</f>
        <v>127963.89266</v>
      </c>
    </row>
    <row r="90" spans="2:45" x14ac:dyDescent="0.3">
      <c r="B90" s="2" t="s">
        <v>223</v>
      </c>
      <c r="C90" s="11">
        <f t="shared" ref="C90:Q90" si="69">C89/C86</f>
        <v>6.7137095540309799E-3</v>
      </c>
      <c r="D90" s="11">
        <f t="shared" si="69"/>
        <v>0.398430824654181</v>
      </c>
      <c r="E90" s="11">
        <f t="shared" si="69"/>
        <v>-0.11854569093610698</v>
      </c>
      <c r="F90" s="11">
        <f t="shared" si="69"/>
        <v>0.60056334109955833</v>
      </c>
      <c r="G90" s="43">
        <f t="shared" si="69"/>
        <v>0.23153163497974114</v>
      </c>
      <c r="H90" s="11">
        <f t="shared" si="69"/>
        <v>0.18810049406075896</v>
      </c>
      <c r="I90" s="11">
        <f t="shared" si="69"/>
        <v>0.37387414363052746</v>
      </c>
      <c r="J90" s="11">
        <f t="shared" si="69"/>
        <v>-12.63111251780345</v>
      </c>
      <c r="K90" s="11">
        <f t="shared" si="69"/>
        <v>-0.5573249881716027</v>
      </c>
      <c r="L90" s="43">
        <f t="shared" si="69"/>
        <v>-4.1796647210801202E-2</v>
      </c>
      <c r="M90" s="11">
        <f t="shared" si="69"/>
        <v>0.3909594613131982</v>
      </c>
      <c r="N90" s="11">
        <f t="shared" si="69"/>
        <v>8.0610309111014175E-2</v>
      </c>
      <c r="O90" s="11">
        <f t="shared" si="69"/>
        <v>0.55539703062998791</v>
      </c>
      <c r="P90" s="11">
        <f t="shared" si="69"/>
        <v>0.18878015475648613</v>
      </c>
      <c r="Q90" s="43">
        <f t="shared" si="69"/>
        <v>0.28061437196823669</v>
      </c>
      <c r="R90" s="11">
        <f t="shared" ref="R90:AI90" si="70">R89/R86</f>
        <v>2.0957722694650502E-2</v>
      </c>
      <c r="S90" s="11">
        <f t="shared" si="70"/>
        <v>0.10523689915012215</v>
      </c>
      <c r="T90" s="11">
        <f t="shared" si="70"/>
        <v>0.15831687557938012</v>
      </c>
      <c r="U90" s="11">
        <f t="shared" si="70"/>
        <v>9.7928694126484667E-2</v>
      </c>
      <c r="V90" s="43">
        <f t="shared" si="70"/>
        <v>-8.7023013787232054E-2</v>
      </c>
      <c r="W90" s="11">
        <f t="shared" si="70"/>
        <v>0.13346277433842413</v>
      </c>
      <c r="X90" s="11">
        <f t="shared" si="70"/>
        <v>0.14660241645971925</v>
      </c>
      <c r="Y90" s="11">
        <f t="shared" si="70"/>
        <v>0.15084544830598365</v>
      </c>
      <c r="Z90" s="11">
        <f t="shared" si="70"/>
        <v>0.14316941422095802</v>
      </c>
      <c r="AA90" s="43">
        <f t="shared" si="70"/>
        <v>0.14349068737966861</v>
      </c>
      <c r="AB90" s="11">
        <f t="shared" si="70"/>
        <v>0.15685955408829888</v>
      </c>
      <c r="AC90" s="11">
        <f t="shared" si="70"/>
        <v>0.15774449869301888</v>
      </c>
      <c r="AD90" s="11">
        <f t="shared" si="70"/>
        <v>0.13433267986576225</v>
      </c>
      <c r="AE90" s="11">
        <f t="shared" si="70"/>
        <v>9.2375254461615611E-2</v>
      </c>
      <c r="AF90" s="43">
        <f t="shared" si="70"/>
        <v>0.13443433214878645</v>
      </c>
      <c r="AG90" s="11">
        <f t="shared" si="70"/>
        <v>0.15942916520151876</v>
      </c>
      <c r="AH90" s="11">
        <f t="shared" si="70"/>
        <v>0.1952394934381862</v>
      </c>
      <c r="AI90" s="11">
        <f t="shared" si="70"/>
        <v>0.18339102867496301</v>
      </c>
      <c r="AJ90" s="11">
        <v>0.16048160697319305</v>
      </c>
      <c r="AK90" s="43">
        <v>0.17607822494623207</v>
      </c>
      <c r="AL90" s="11">
        <f>AL89/AL86</f>
        <v>0.17474541487406101</v>
      </c>
      <c r="AM90" s="11">
        <f>AM89/AM86</f>
        <v>0.22916379772014384</v>
      </c>
      <c r="AN90" s="11">
        <v>0.18139037014744511</v>
      </c>
      <c r="AO90" s="11">
        <f>AO89/AO86</f>
        <v>0.14488545801661659</v>
      </c>
      <c r="AP90" s="43">
        <f>AP89/AP86</f>
        <v>0.18346725909922396</v>
      </c>
      <c r="AQ90" s="11">
        <v>0.20007380863971133</v>
      </c>
      <c r="AR90" s="11">
        <f>AR89/AR86</f>
        <v>0.21108711541295827</v>
      </c>
      <c r="AS90" s="11">
        <f t="shared" ref="AS90" si="71">AS89/AS86</f>
        <v>0.23336170814260965</v>
      </c>
    </row>
    <row r="91" spans="2:45" x14ac:dyDescent="0.3">
      <c r="B91" s="2" t="s">
        <v>224</v>
      </c>
      <c r="C91" s="4"/>
      <c r="D91" s="4"/>
      <c r="E91" s="4"/>
      <c r="F91" s="11">
        <f>SUM(C89:F89)/SUM(C86:F86)</f>
        <v>0.23153163497974114</v>
      </c>
      <c r="G91" s="43">
        <f>G90</f>
        <v>0.23153163497974114</v>
      </c>
      <c r="H91" s="11">
        <f>SUM(D89:F89,H89)/SUM(D86:F86,H86)</f>
        <v>0.28338552031896325</v>
      </c>
      <c r="I91" s="11">
        <f>SUM(E89:F89,H89:I89)/SUM(E86:F86,H86:I86)</f>
        <v>0.27511841834282968</v>
      </c>
      <c r="J91" s="11">
        <f>SUM(F89,H89:J89)/SUM(F86,H86:J86)</f>
        <v>0.20837656024689907</v>
      </c>
      <c r="K91" s="11">
        <f>SUM(H89,I89:K89)/SUM(H86,I86:K86)</f>
        <v>-4.1796647210801202E-2</v>
      </c>
      <c r="L91" s="43">
        <f>L90</f>
        <v>-4.1796647210801202E-2</v>
      </c>
      <c r="M91" s="11">
        <f>SUM(I89:K89,M89)/SUM(I86:K86,M86)</f>
        <v>6.147807630958195E-2</v>
      </c>
      <c r="N91" s="11">
        <f>SUM(J89:K89,M89:N89)/SUM(J86:K86,M86:N86)</f>
        <v>-9.7371489190290691E-2</v>
      </c>
      <c r="O91" s="11">
        <f>SUM(K89,M89:O89)/SUM(K86,M86:O86)</f>
        <v>0.20816165963499128</v>
      </c>
      <c r="P91" s="11">
        <f>SUM(M89,N89:P89)/SUM(M86,N86:P86)</f>
        <v>0.2860954567080139</v>
      </c>
      <c r="Q91" s="43">
        <f>Q90</f>
        <v>0.28061437196823669</v>
      </c>
      <c r="R91" s="11">
        <f>SUM(N89:P89,R89)/SUM(N86:P86,R86)</f>
        <v>0.17132852298946227</v>
      </c>
      <c r="S91" s="11">
        <f>SUM(O89:P89,R89:S89)/SUM(O86:P86,R86:S86)</f>
        <v>0.19050591030769692</v>
      </c>
      <c r="T91" s="11">
        <f>SUM(P89,R89:T89)/SUM(P86,R86:T86)</f>
        <v>0.13627069203014255</v>
      </c>
      <c r="U91" s="11">
        <f>SUM(R89,S89:U89)/SUM(R86,S86:U86)</f>
        <v>0.11216225957089505</v>
      </c>
      <c r="V91" s="43">
        <f>V90</f>
        <v>-8.7023013787232054E-2</v>
      </c>
      <c r="W91" s="11">
        <f>SUM(S89:U89,W89)/SUM(S86:U86,W86)</f>
        <v>0.12775431079132432</v>
      </c>
      <c r="X91" s="11">
        <f>SUM(T89:U89,W89:X89)/SUM(T86:U86,W86:X86)</f>
        <v>0.13376215997085716</v>
      </c>
      <c r="Y91" s="11">
        <f>SUM(U89,W89:Y89)/SUM(U86,W86:Y86)</f>
        <v>0.13056125453899678</v>
      </c>
      <c r="Z91" s="11">
        <f>SUM(W89,X89:Z89)/SUM(W86,X86:Z86)</f>
        <v>0.14349068737966861</v>
      </c>
      <c r="AA91" s="43">
        <f>AA90</f>
        <v>0.14349068737966861</v>
      </c>
      <c r="AB91" s="11">
        <f>SUM(X89:Z89,AB89)/SUM(X86:Z86,AB86)</f>
        <v>0.14970284969285744</v>
      </c>
      <c r="AC91" s="11">
        <f>SUM(Y89:Z89,AB89:AC89)/SUM(Y86:Z86,AB86:AC86)</f>
        <v>0.15286772457917935</v>
      </c>
      <c r="AD91" s="11">
        <f>SUM(Z89,AB89:AD89)/SUM(Z86,AB86:AD86)</f>
        <v>0.14799560521283675</v>
      </c>
      <c r="AE91" s="11">
        <f>SUM(AB89,AC89:AE89)/SUM(AB86,AC86:AE86)</f>
        <v>0.1344343321487865</v>
      </c>
      <c r="AF91" s="43">
        <f>AF90</f>
        <v>0.13443433214878645</v>
      </c>
      <c r="AG91" s="11">
        <f>SUM(AC89:AE89,AG89)/SUM(AC86:AE86,AG86)</f>
        <v>0.13723700101329114</v>
      </c>
      <c r="AH91" s="11">
        <f>SUM(AD89:AE89,AG89:AH89)/SUM(AD86:AE86,AG86:AH86)</f>
        <v>0.1513344906128038</v>
      </c>
      <c r="AI91" s="11">
        <f>SUM(AE89,AG89:AI89)/SUM(AE86,AG86:AI86)</f>
        <v>0.16366156299411708</v>
      </c>
      <c r="AJ91" s="11">
        <v>0.17607822494623207</v>
      </c>
      <c r="AK91" s="43">
        <v>0.17607822494623207</v>
      </c>
      <c r="AL91" s="11">
        <f>SUM(AH89:AJ89,AL89)/SUM(AH86:AJ86,AL86)</f>
        <v>0.17888610104228134</v>
      </c>
      <c r="AM91" s="11">
        <f>SUM(AI89:AJ89,AL89:AM89)/SUM(AI86:AJ86,AL86:AM86)</f>
        <v>0.1902378797808596</v>
      </c>
      <c r="AN91" s="11">
        <v>0.18864073336201573</v>
      </c>
      <c r="AO91" s="11">
        <f>SUM(AL89,AM89:AO89)/SUM(AL86,AM86:AO86)</f>
        <v>0.18346725909922396</v>
      </c>
      <c r="AP91" s="43">
        <f>AP90</f>
        <v>0.18346725909922396</v>
      </c>
      <c r="AQ91" s="11">
        <v>0.18933594581530488</v>
      </c>
      <c r="AR91" s="11">
        <f>SUM(AN89:AO89,AQ89:AR89)/SUM(AN86:AO86,AQ86:AR86)</f>
        <v>0.18875085007383355</v>
      </c>
      <c r="AS91" s="11">
        <f>SUM(AO89,AQ89:AS89)/SUM(AO86,AQ86:AS86)</f>
        <v>0.20268945653433085</v>
      </c>
    </row>
    <row r="92" spans="2:45" x14ac:dyDescent="0.3">
      <c r="B92" t="s">
        <v>225</v>
      </c>
      <c r="C92" s="4"/>
      <c r="D92" s="4"/>
      <c r="E92" s="4"/>
      <c r="F92" s="4"/>
      <c r="G92" s="4"/>
      <c r="H92" s="3"/>
      <c r="I92" s="4"/>
    </row>
    <row r="93" spans="2:45" x14ac:dyDescent="0.3">
      <c r="H93" s="3"/>
      <c r="I93" s="4"/>
    </row>
    <row r="94" spans="2:45" x14ac:dyDescent="0.3">
      <c r="B94" s="18"/>
      <c r="C94" s="19"/>
      <c r="D94" s="19"/>
      <c r="E94" s="19"/>
      <c r="F94" s="19"/>
      <c r="G94" s="19"/>
      <c r="H94" s="19"/>
      <c r="I94" s="19"/>
      <c r="J94" s="19"/>
      <c r="K94" s="19"/>
      <c r="L94" s="19"/>
      <c r="M94" s="19"/>
      <c r="N94" s="19"/>
      <c r="O94" s="19"/>
      <c r="P94" s="19"/>
      <c r="Q94" s="19"/>
      <c r="R94" s="19"/>
      <c r="S94" s="19"/>
      <c r="T94" s="19"/>
      <c r="U94" s="19"/>
    </row>
    <row r="95" spans="2:45" x14ac:dyDescent="0.3">
      <c r="C95" s="4"/>
      <c r="D95" s="4"/>
      <c r="E95" s="4"/>
      <c r="F95" s="4"/>
      <c r="G95" s="4"/>
      <c r="H95" s="4"/>
    </row>
    <row r="96" spans="2:45" x14ac:dyDescent="0.3">
      <c r="C96" s="4"/>
      <c r="D96" s="4"/>
      <c r="E96" s="4"/>
      <c r="F96" s="4"/>
      <c r="G96" s="4"/>
      <c r="H96" s="4"/>
    </row>
    <row r="102" spans="3:7" x14ac:dyDescent="0.3">
      <c r="C102" s="4"/>
      <c r="D102" s="4"/>
      <c r="E102" s="4"/>
      <c r="F102" s="4"/>
      <c r="G102" s="4"/>
    </row>
  </sheetData>
  <pageMargins left="0.511811024" right="0.511811024" top="0.78740157499999996" bottom="0.78740157499999996" header="0.31496062000000002" footer="0.31496062000000002"/>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7</vt:i4>
      </vt:variant>
    </vt:vector>
  </HeadingPairs>
  <TitlesOfParts>
    <vt:vector size="7" baseType="lpstr">
      <vt:lpstr>Capa|Cover</vt:lpstr>
      <vt:lpstr>Dados Operacionais</vt:lpstr>
      <vt:lpstr>Balanço Patrimonial</vt:lpstr>
      <vt:lpstr>DRE</vt:lpstr>
      <vt:lpstr>Operacional Data</vt:lpstr>
      <vt:lpstr>Balance Sheet</vt:lpstr>
      <vt:lpstr>Income Statement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Diego Freire Wanderley</dc:creator>
  <cp:lastModifiedBy>Alan Melo de Aquino</cp:lastModifiedBy>
  <dcterms:created xsi:type="dcterms:W3CDTF">2020-04-08T12:32:08Z</dcterms:created>
  <dcterms:modified xsi:type="dcterms:W3CDTF">2025-11-12T19:06:15Z</dcterms:modified>
</cp:coreProperties>
</file>