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in10\Downloads\AI CLADE TRIAL\"/>
    </mc:Choice>
  </mc:AlternateContent>
  <xr:revisionPtr revIDLastSave="0" documentId="13_ncr:1_{A7755597-EECB-4C67-937F-4187408FFA75}" xr6:coauthVersionLast="47" xr6:coauthVersionMax="47" xr10:uidLastSave="{00000000-0000-0000-0000-000000000000}"/>
  <bookViews>
    <workbookView xWindow="-120" yWindow="-120" windowWidth="29040" windowHeight="15840" xr2:uid="{708D01D2-B527-489D-A515-701D9CA35600}"/>
  </bookViews>
  <sheets>
    <sheet name="Overview" sheetId="3" r:id="rId1"/>
    <sheet name="Overview 2" sheetId="19" r:id="rId2"/>
    <sheet name="Google Campaigns" sheetId="1" r:id="rId3"/>
    <sheet name="FB &amp; IG Campaigns" sheetId="4" r:id="rId4"/>
    <sheet name="FB creative" sheetId="18" r:id="rId5"/>
    <sheet name="Tik Tok" sheetId="6" r:id="rId6"/>
    <sheet name="Flashy" sheetId="12" r:id="rId7"/>
    <sheet name="Sales By Product" sheetId="10" r:id="rId8"/>
    <sheet name="Collection" sheetId="17" r:id="rId9"/>
    <sheet name="Returning Vs First-Time" sheetId="8" r:id="rId10"/>
  </sheets>
  <externalReferences>
    <externalReference r:id="rId11"/>
    <externalReference r:id="rId12"/>
  </externalReferences>
  <definedNames>
    <definedName name="_xlnm._FilterDatabase" localSheetId="2" hidden="1">'Google Campaigns'!$A$91:$M$102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0" i="17" l="1"/>
  <c r="J4" i="4"/>
  <c r="J26" i="4"/>
  <c r="J25" i="4"/>
  <c r="J21" i="4"/>
  <c r="J20" i="4"/>
  <c r="J16" i="4"/>
  <c r="J15" i="4"/>
  <c r="J14" i="4"/>
  <c r="J10" i="4"/>
  <c r="J9" i="4"/>
  <c r="J3" i="4"/>
  <c r="J5" i="4"/>
  <c r="H26" i="4"/>
  <c r="H25" i="4"/>
  <c r="H21" i="4"/>
  <c r="H20" i="4"/>
  <c r="H16" i="4"/>
  <c r="H15" i="4"/>
  <c r="H14" i="4"/>
  <c r="H10" i="4"/>
  <c r="H9" i="4"/>
  <c r="J2" i="4"/>
  <c r="H3" i="4"/>
  <c r="H4" i="4"/>
  <c r="H5" i="4"/>
  <c r="H2" i="4"/>
  <c r="J24" i="1"/>
  <c r="I24" i="1"/>
  <c r="I23" i="1"/>
  <c r="J23" i="1"/>
  <c r="J25" i="1"/>
  <c r="I25" i="1"/>
  <c r="J16" i="1"/>
  <c r="J18" i="1"/>
  <c r="J17" i="1"/>
  <c r="J15" i="1"/>
  <c r="J14" i="1"/>
  <c r="J10" i="1"/>
  <c r="J9" i="1"/>
  <c r="I18" i="1"/>
  <c r="I17" i="1"/>
  <c r="I16" i="1"/>
  <c r="I15" i="1"/>
  <c r="I14" i="1"/>
  <c r="I10" i="1"/>
  <c r="I9" i="1"/>
  <c r="I3" i="1"/>
  <c r="J2" i="1"/>
  <c r="J3" i="1"/>
  <c r="J4" i="1"/>
  <c r="J5" i="1"/>
  <c r="I5" i="1"/>
  <c r="I4" i="1"/>
  <c r="I2" i="1"/>
  <c r="J21" i="17"/>
  <c r="I21" i="17"/>
  <c r="K20" i="17"/>
  <c r="H20" i="17"/>
  <c r="K19" i="17"/>
  <c r="H19" i="17"/>
  <c r="H18" i="17"/>
  <c r="K18" i="17" s="1"/>
  <c r="K17" i="17"/>
  <c r="H17" i="17"/>
  <c r="K16" i="17"/>
  <c r="H16" i="17"/>
  <c r="H15" i="17"/>
  <c r="K15" i="17" s="1"/>
  <c r="O8" i="17"/>
  <c r="N8" i="17"/>
  <c r="D8" i="17"/>
  <c r="E17" i="17" s="1"/>
  <c r="E18" i="17" s="1"/>
  <c r="P7" i="17"/>
  <c r="L7" i="17"/>
  <c r="K7" i="17"/>
  <c r="F7" i="17"/>
  <c r="H7" i="17" s="1"/>
  <c r="E7" i="17"/>
  <c r="P6" i="17"/>
  <c r="L6" i="17"/>
  <c r="K6" i="17"/>
  <c r="E6" i="17"/>
  <c r="F6" i="17" s="1"/>
  <c r="P5" i="17"/>
  <c r="L5" i="17"/>
  <c r="K5" i="17"/>
  <c r="E5" i="17"/>
  <c r="F5" i="17" s="1"/>
  <c r="P4" i="17"/>
  <c r="L4" i="17"/>
  <c r="K4" i="17"/>
  <c r="E4" i="17"/>
  <c r="F4" i="17" s="1"/>
  <c r="P3" i="17"/>
  <c r="L3" i="17"/>
  <c r="K3" i="17"/>
  <c r="E3" i="17"/>
  <c r="F3" i="17" s="1"/>
  <c r="P2" i="17"/>
  <c r="P8" i="17" s="1"/>
  <c r="I2" i="17"/>
  <c r="I8" i="17" s="1"/>
  <c r="E2" i="17"/>
  <c r="F2" i="17" s="1"/>
  <c r="B2" i="17"/>
  <c r="B8" i="17" s="1"/>
  <c r="C3" i="17" l="1"/>
  <c r="C7" i="17"/>
  <c r="C5" i="17"/>
  <c r="C4" i="17"/>
  <c r="C6" i="17"/>
  <c r="R2" i="17"/>
  <c r="H2" i="17"/>
  <c r="G2" i="17"/>
  <c r="G8" i="17" s="1"/>
  <c r="J2" i="17"/>
  <c r="Q2" i="17"/>
  <c r="F8" i="17"/>
  <c r="K21" i="17"/>
  <c r="J4" i="17"/>
  <c r="H4" i="17"/>
  <c r="G4" i="17"/>
  <c r="R4" i="17"/>
  <c r="Q4" i="17"/>
  <c r="J6" i="17"/>
  <c r="H6" i="17"/>
  <c r="G6" i="17"/>
  <c r="R6" i="17"/>
  <c r="Q6" i="17"/>
  <c r="J3" i="17"/>
  <c r="H3" i="17"/>
  <c r="R3" i="17"/>
  <c r="Q3" i="17"/>
  <c r="G3" i="17"/>
  <c r="R5" i="17"/>
  <c r="Q5" i="17"/>
  <c r="H5" i="17"/>
  <c r="G5" i="17"/>
  <c r="J5" i="17"/>
  <c r="R7" i="17"/>
  <c r="J7" i="17"/>
  <c r="E8" i="17"/>
  <c r="C2" i="17"/>
  <c r="L2" i="17"/>
  <c r="K2" i="17"/>
  <c r="K8" i="17" s="1"/>
  <c r="Q7" i="17"/>
  <c r="H21" i="17"/>
  <c r="G7" i="17"/>
  <c r="L8" i="17" l="1"/>
  <c r="M2" i="17"/>
  <c r="M8" i="17" s="1"/>
  <c r="R8" i="17"/>
  <c r="Q8" i="17"/>
  <c r="C8" i="17"/>
  <c r="E25" i="8" l="1"/>
  <c r="E24" i="8"/>
  <c r="E23" i="8"/>
  <c r="E22" i="8"/>
  <c r="E21" i="8"/>
  <c r="E20" i="8"/>
  <c r="E19" i="8"/>
  <c r="E18" i="8"/>
  <c r="E17" i="8"/>
  <c r="E16" i="8"/>
  <c r="E15" i="8"/>
  <c r="E14" i="8"/>
  <c r="E13" i="8"/>
  <c r="E12" i="8"/>
  <c r="E11" i="8"/>
  <c r="E10" i="8"/>
  <c r="E9" i="8"/>
  <c r="E8" i="8"/>
  <c r="E7" i="8"/>
  <c r="E6" i="8"/>
  <c r="E5" i="8"/>
  <c r="E4" i="8"/>
  <c r="E3" i="8"/>
  <c r="E2" i="8"/>
  <c r="L4" i="6"/>
  <c r="K4" i="6"/>
  <c r="J4" i="6"/>
  <c r="O27" i="4"/>
  <c r="N27" i="4"/>
  <c r="M27" i="4"/>
  <c r="O22" i="4"/>
  <c r="N22" i="4"/>
  <c r="M22" i="4"/>
  <c r="O11" i="4"/>
  <c r="N11" i="4"/>
  <c r="M11" i="4"/>
  <c r="O6" i="4"/>
  <c r="N6" i="4"/>
  <c r="M6" i="4"/>
  <c r="N92" i="1"/>
  <c r="O92" i="1"/>
  <c r="P102" i="1"/>
  <c r="O101" i="1"/>
  <c r="O99" i="1"/>
  <c r="O97" i="1"/>
  <c r="O94" i="1"/>
  <c r="P101" i="1"/>
  <c r="P99" i="1"/>
  <c r="P97" i="1"/>
  <c r="P94" i="1"/>
  <c r="P92" i="1"/>
  <c r="P100" i="1"/>
  <c r="P95" i="1"/>
  <c r="O100" i="1"/>
  <c r="O95" i="1"/>
  <c r="P98" i="1"/>
  <c r="P96" i="1"/>
  <c r="P93" i="1"/>
  <c r="O102" i="1"/>
  <c r="O98" i="1"/>
  <c r="O96" i="1"/>
  <c r="O93" i="1"/>
  <c r="N93" i="1"/>
  <c r="N94" i="1"/>
  <c r="N95" i="1"/>
  <c r="N96" i="1"/>
  <c r="N97" i="1"/>
  <c r="N98" i="1"/>
  <c r="N99" i="1"/>
  <c r="N100" i="1"/>
  <c r="N101" i="1"/>
  <c r="N102" i="1"/>
</calcChain>
</file>

<file path=xl/sharedStrings.xml><?xml version="1.0" encoding="utf-8"?>
<sst xmlns="http://schemas.openxmlformats.org/spreadsheetml/2006/main" count="567" uniqueCount="223">
  <si>
    <t>Campaign activities</t>
  </si>
  <si>
    <t>UTM campaign medium</t>
  </si>
  <si>
    <t>UTM campaign source</t>
  </si>
  <si>
    <t>Sessions</t>
  </si>
  <si>
    <t>Sales</t>
  </si>
  <si>
    <t>Orders</t>
  </si>
  <si>
    <t>Conversion rate</t>
  </si>
  <si>
    <t>Orders from new customers</t>
  </si>
  <si>
    <t>Orders from returning customers</t>
  </si>
  <si>
    <t>GoogleAdsSearch</t>
  </si>
  <si>
    <t>GoogleAds</t>
  </si>
  <si>
    <t>GoogleAdsSearchTopic</t>
  </si>
  <si>
    <t>GoogleAdsPmaxSeborrheic</t>
  </si>
  <si>
    <t>GoogleAdsPmax</t>
  </si>
  <si>
    <t>GoogleAdsSearchDynamic</t>
  </si>
  <si>
    <t>GoogleAdsShoppingIncludeBrand</t>
  </si>
  <si>
    <t>GoogleAdsShopping</t>
  </si>
  <si>
    <t>GoogleAdsPmaxScalpDandruff</t>
  </si>
  <si>
    <t>GoogleAdsSearchPsoriasis</t>
  </si>
  <si>
    <t>GoogleAdsPmaxTopic</t>
  </si>
  <si>
    <t>GoogleAdsSearchSeborrheic</t>
  </si>
  <si>
    <t>GoogleAdsShoppingExcludeBrand</t>
  </si>
  <si>
    <t>GoogleAdsSearchShampoo</t>
  </si>
  <si>
    <t>GoogleAdsPmaxPsoriasis</t>
  </si>
  <si>
    <t>TOTAL</t>
  </si>
  <si>
    <t>FB</t>
  </si>
  <si>
    <t>Total FB/IG Spend</t>
  </si>
  <si>
    <t>Total spend all platforms</t>
  </si>
  <si>
    <t>Data from</t>
  </si>
  <si>
    <t>CAC - TOTAL</t>
  </si>
  <si>
    <t>CAC - RETURNING CUSTOMERS</t>
  </si>
  <si>
    <t>CAC - NEW CUSTOMERS</t>
  </si>
  <si>
    <t>Spend</t>
  </si>
  <si>
    <t>*Spend should be extracted from platforms</t>
  </si>
  <si>
    <t>CAC New Customers</t>
  </si>
  <si>
    <t>CAC Returning customers</t>
  </si>
  <si>
    <t>CAC Total</t>
  </si>
  <si>
    <t>Attribution Sales by Last non-direct click</t>
  </si>
  <si>
    <t>fb</t>
  </si>
  <si>
    <t>ig</t>
  </si>
  <si>
    <t>1. COLD TOPIC</t>
  </si>
  <si>
    <t>1. COLD SEBO</t>
  </si>
  <si>
    <t>1. COLD ACNE</t>
  </si>
  <si>
    <t>1. COLD BIO</t>
  </si>
  <si>
    <t>2. WARM TOPIC</t>
  </si>
  <si>
    <t>2. WARM SEBO</t>
  </si>
  <si>
    <t>3. HOT RMK</t>
  </si>
  <si>
    <t>3. HOT GENERAL</t>
  </si>
  <si>
    <t>3. HOT CATALOG</t>
  </si>
  <si>
    <t>4. EXISTING 1 YEAR</t>
  </si>
  <si>
    <t>4. EXISTING 2 YEARS EXCL</t>
  </si>
  <si>
    <t>Campaign activities - SPECIAL</t>
  </si>
  <si>
    <t>5. Special offer 1</t>
  </si>
  <si>
    <t>5. Special offer 2</t>
  </si>
  <si>
    <t>Attribution Sales by LINEAR</t>
  </si>
  <si>
    <t>Campaign activities - TikTok</t>
  </si>
  <si>
    <t>TikTok</t>
  </si>
  <si>
    <t>TikTok - Acne 18-34 - Convertion</t>
  </si>
  <si>
    <t>TikTok - Mom Topics - Convertion</t>
  </si>
  <si>
    <t>*Data from Shopify</t>
  </si>
  <si>
    <t>May</t>
  </si>
  <si>
    <t>Month</t>
  </si>
  <si>
    <t>Customer Type</t>
  </si>
  <si>
    <t>Net Sales</t>
  </si>
  <si>
    <t>Net AOV</t>
  </si>
  <si>
    <t>Returning</t>
  </si>
  <si>
    <t>First-time</t>
  </si>
  <si>
    <t>July</t>
  </si>
  <si>
    <t>AVG</t>
  </si>
  <si>
    <t>Product Name</t>
  </si>
  <si>
    <t>Net Sales 2025</t>
  </si>
  <si>
    <t>Units 2025</t>
  </si>
  <si>
    <t>Net Sales 2024</t>
  </si>
  <si>
    <t>Units 2024</t>
  </si>
  <si>
    <t>Change Units %</t>
  </si>
  <si>
    <t>Change Net Sales %</t>
  </si>
  <si>
    <t>CLEAR</t>
  </si>
  <si>
    <t>CALM</t>
  </si>
  <si>
    <t>PSO</t>
  </si>
  <si>
    <t>BIO BALANCE</t>
  </si>
  <si>
    <t>SCALP</t>
  </si>
  <si>
    <t>Total Spend</t>
  </si>
  <si>
    <t>ROI</t>
  </si>
  <si>
    <t>*Shopify Sales channel - online store only</t>
  </si>
  <si>
    <t>Scalp lotion</t>
  </si>
  <si>
    <t>Shampoo</t>
  </si>
  <si>
    <t>Campaign activities - Yotpo</t>
  </si>
  <si>
    <t>Attribution Sales by LAST-NON DIRECT CLIK</t>
  </si>
  <si>
    <t>Automations (create exclude campaign name contains 2025)</t>
  </si>
  <si>
    <t>Campaigns (only show campaign name contain 2025)</t>
  </si>
  <si>
    <t>CAC New (Total spend / # New Customers)</t>
  </si>
  <si>
    <t>GoogleAdsYoutube</t>
  </si>
  <si>
    <t>GoogleAdsDemandGen</t>
  </si>
  <si>
    <t>Net Sales 2026</t>
  </si>
  <si>
    <t>Units 2026</t>
  </si>
  <si>
    <t>Jan</t>
  </si>
  <si>
    <t>Feb</t>
  </si>
  <si>
    <t>Mar</t>
  </si>
  <si>
    <t>Apr</t>
  </si>
  <si>
    <t>Jun</t>
  </si>
  <si>
    <t>Aug</t>
  </si>
  <si>
    <t>Sep</t>
  </si>
  <si>
    <t>Oct</t>
  </si>
  <si>
    <t>Nov</t>
  </si>
  <si>
    <t>Dec</t>
  </si>
  <si>
    <t>2025 vs 2024, 2026 vs 2025 by month</t>
  </si>
  <si>
    <t>Year to year 2025 vs 2024, 2026 vs 2025</t>
  </si>
  <si>
    <t>Scalp Lotion</t>
  </si>
  <si>
    <t>calm cream</t>
  </si>
  <si>
    <t>t-zone</t>
  </si>
  <si>
    <t>Change Units % betweeb last year</t>
  </si>
  <si>
    <t>SUM</t>
  </si>
  <si>
    <t>Campaign activities - PMAX</t>
  </si>
  <si>
    <t>Campaign activities - SHOPPING</t>
  </si>
  <si>
    <t>Campaign activities - SEARCH</t>
  </si>
  <si>
    <t>Campaign activities - OTHER</t>
  </si>
  <si>
    <t>option to filter by attribution?</t>
  </si>
  <si>
    <t>add general filter by category (contains = Psoriasis,Topic,Scalp,Clear,Other,Balance,Sebo)</t>
  </si>
  <si>
    <t>Attribution Sales by LINEAR (option to change attriubutions?)</t>
  </si>
  <si>
    <t>add general filter by campaign name category (contains = Psoriasis,Topic,Scalp,Clear,Other,Balance, Sebo, Special)</t>
  </si>
  <si>
    <t>add general filter by campaign name type: COLD, WARM, HOT, EXISTING, SPECIAL)</t>
  </si>
  <si>
    <t>Flashy</t>
  </si>
  <si>
    <t>*Add filter option by specific products (1-2-3 products at the same time)</t>
  </si>
  <si>
    <t>SEBO</t>
  </si>
  <si>
    <t>*Add filter option by collection products (clear, calm, pso, balance, scalp, sebo)</t>
  </si>
  <si>
    <t>Product category</t>
  </si>
  <si>
    <t>Net sales %</t>
  </si>
  <si>
    <t>Spend FB</t>
  </si>
  <si>
    <t>Spend Google</t>
  </si>
  <si>
    <t>Spend %</t>
  </si>
  <si>
    <t>NEW CUSTOMERS SALES</t>
  </si>
  <si>
    <t>ROI NEW CUSTOMERS SALES</t>
  </si>
  <si>
    <t>%  NEW CUST SALES</t>
  </si>
  <si>
    <t>EXISTING CUSTOMERS SALES</t>
  </si>
  <si>
    <t>% EXIST SALES</t>
  </si>
  <si>
    <t>NEW CUSTOMERS ORDERS</t>
  </si>
  <si>
    <t>EXISTING CUSTOMERS ORDERS</t>
  </si>
  <si>
    <t>TOTAL ORDERS</t>
  </si>
  <si>
    <t>CAC EXISTING</t>
  </si>
  <si>
    <t>CAC NEW</t>
  </si>
  <si>
    <t>possible to order 2 different categories</t>
  </si>
  <si>
    <t>YOUTUBE</t>
  </si>
  <si>
    <t>CATEGORY</t>
  </si>
  <si>
    <t>GOOGLE EXCLUDE SHOPPING</t>
  </si>
  <si>
    <t>ONLY SHOPPING</t>
  </si>
  <si>
    <t>GOOGLE DYNAMIC</t>
  </si>
  <si>
    <t>GOOGLE BRAND SEARCH</t>
  </si>
  <si>
    <t>OTHER SPEND FB</t>
  </si>
  <si>
    <t>TOTAL SPENT</t>
  </si>
  <si>
    <t>BALANCE</t>
  </si>
  <si>
    <t>Shopify</t>
  </si>
  <si>
    <t>Total TikTok spend</t>
  </si>
  <si>
    <t>Change Net Sales % between last year</t>
  </si>
  <si>
    <t>google</t>
  </si>
  <si>
    <t>total</t>
  </si>
  <si>
    <t>shopify</t>
  </si>
  <si>
    <t>ad set name = category</t>
  </si>
  <si>
    <t>product name contains = category</t>
  </si>
  <si>
    <t>campaign name = category</t>
  </si>
  <si>
    <t>Cold</t>
  </si>
  <si>
    <t>Revenue Google Ads</t>
  </si>
  <si>
    <t>Revenue sales Shopify</t>
  </si>
  <si>
    <t>ROAS Google</t>
  </si>
  <si>
    <t>ROAS Shopify</t>
  </si>
  <si>
    <t>Revenue sales Meta</t>
  </si>
  <si>
    <t>ROAS Meta</t>
  </si>
  <si>
    <t>Audience</t>
  </si>
  <si>
    <t>Budget %</t>
  </si>
  <si>
    <t>Hot/Warm</t>
  </si>
  <si>
    <t>Existing</t>
  </si>
  <si>
    <t>Awa/con</t>
  </si>
  <si>
    <t>utm_source=google&amp;utm_medium=cpc&amp;utm_campaign={{campaign.name}}&amp;utm_content={{ad.name}}</t>
  </si>
  <si>
    <t>cpc</t>
  </si>
  <si>
    <t>an</t>
  </si>
  <si>
    <t>Campaign name - COLD</t>
  </si>
  <si>
    <t>Campaign name - WARM</t>
  </si>
  <si>
    <t>Campaign name  - HOT</t>
  </si>
  <si>
    <t>Campaign name  - EXISTING</t>
  </si>
  <si>
    <t>Monthly/Quarterly/Yearly report</t>
  </si>
  <si>
    <t>DATA FILTER</t>
  </si>
  <si>
    <t>UTM MEDIUM FILTER BY SMS, EMAIL, WHATSAPP</t>
  </si>
  <si>
    <t>filter by date</t>
  </si>
  <si>
    <t>filter by campaign name</t>
  </si>
  <si>
    <t>filter by campaign type: cold, warm, hot, existing, special offer</t>
  </si>
  <si>
    <t>Conv Rate</t>
  </si>
  <si>
    <t>*Orders &amp; Net sales Data from Shopify, sessions by ga4, conv rate formula</t>
  </si>
  <si>
    <t>roi comparasion</t>
  </si>
  <si>
    <t>SKU</t>
  </si>
  <si>
    <t xml:space="preserve">Total Google Spend </t>
  </si>
  <si>
    <t>Scorecard explanation</t>
  </si>
  <si>
    <t>Scorecard Name</t>
  </si>
  <si>
    <t>Sum total cost of all campaigns</t>
  </si>
  <si>
    <t>sum total amount spent of all campaigns</t>
  </si>
  <si>
    <t>take data from (file name)</t>
  </si>
  <si>
    <t>sum of total google spend + total fb/ig spend + tik tok spend</t>
  </si>
  <si>
    <t>formula (TOTAL SPEND FB/IG + TOTAL SPEND GOOGLE) / NET SALES FROM SHOPIFY</t>
  </si>
  <si>
    <t xml:space="preserve">file name contains CLAUDE CODE ALE New vs returning customers </t>
  </si>
  <si>
    <t>sum net sales of returning + new</t>
  </si>
  <si>
    <t xml:space="preserve">Net Sales </t>
  </si>
  <si>
    <t>sum orders of returning + new</t>
  </si>
  <si>
    <t>create formula</t>
  </si>
  <si>
    <t>Cost per conv</t>
  </si>
  <si>
    <t>total spend all plaforms / orders</t>
  </si>
  <si>
    <t>(Total spend all platforms / # New Customers)</t>
  </si>
  <si>
    <t xml:space="preserve">new customers number take from file name contains CLAUDE CODE ALE New vs returning customers </t>
  </si>
  <si>
    <t># Returning customers</t>
  </si>
  <si>
    <t># New customers</t>
  </si>
  <si>
    <t xml:space="preserve">Net sales Returning customers </t>
  </si>
  <si>
    <t>Net sales New customers</t>
  </si>
  <si>
    <t>number of returning customers</t>
  </si>
  <si>
    <t>number of new customers</t>
  </si>
  <si>
    <t>net sales of returning customers</t>
  </si>
  <si>
    <t>net sales of new customers</t>
  </si>
  <si>
    <t>% Existing customers</t>
  </si>
  <si>
    <t>% New customers</t>
  </si>
  <si>
    <t xml:space="preserve">Net AOV New Customers </t>
  </si>
  <si>
    <t>Net sales new customers / orders new customers</t>
  </si>
  <si>
    <t>Net sales returning customers / orders returning customers</t>
  </si>
  <si>
    <t>number of New customers / (returning + New Customers)</t>
  </si>
  <si>
    <t>number of returning customers / (returning + New Customers)</t>
  </si>
  <si>
    <t>Net AOV Returning Customers</t>
  </si>
  <si>
    <t>file name Google campaign reports</t>
  </si>
  <si>
    <t>file name facebook campaigns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</si>
</sst>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₪&quot;\ #,##0;[Red]&quot;₪&quot;\ \-#,##0"/>
    <numFmt numFmtId="8" formatCode="&quot;₪&quot;\ #,##0.00;[Red]&quot;₪&quot;\ \-#,##0.00"/>
    <numFmt numFmtId="164" formatCode="[$ ₪]#,##0"/>
    <numFmt numFmtId="165" formatCode="[$-409]mmmm\-yy;@"/>
    <numFmt numFmtId="166" formatCode="_ [$₪-40D]\ * #,##0_ ;_ [$₪-40D]\ * \-#,##0_ ;_ [$₪-40D]\ * &quot;-&quot;??_ ;_ @_ "/>
  </numFmts>
  <fonts count="11">
    <font>
      <sz val="11"/>
      <color theme="1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5700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b/>
      <sz val="8"/>
      <color rgb="FF000000"/>
      <name val="&quot;Helvetica Neue&quot;"/>
    </font>
    <font>
      <sz val="10"/>
      <color rgb="FF212B36"/>
      <name val="Arial"/>
      <family val="2"/>
    </font>
    <font>
      <sz val="8"/>
      <color rgb="FF000000"/>
      <name val="&quot;Helvetica Neue&quot;"/>
    </font>
    <font>
      <sz val="10"/>
      <color theme="1"/>
      <name val="Arial"/>
      <family val="2"/>
      <scheme val="minor"/>
    </font>
    <font>
      <sz val="10"/>
      <name val="Arial"/>
      <family val="2"/>
    </font>
    <font>
      <b/>
      <sz val="11"/>
      <color theme="1"/>
      <name val="Arial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FFFF"/>
        <bgColor rgb="FFFFFFFF"/>
      </patternFill>
    </fill>
    <fill>
      <patternFill patternType="solid">
        <fgColor rgb="FFD4D4D4"/>
        <bgColor rgb="FFD4D4D4"/>
      </patternFill>
    </fill>
    <fill>
      <patternFill patternType="solid">
        <fgColor rgb="FFF3F3F3"/>
        <bgColor rgb="FFF3F3F3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9DAF8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3" applyNumberFormat="0" applyFont="0" applyAlignment="0" applyProtection="0"/>
  </cellStyleXfs>
  <cellXfs count="45">
    <xf numFmtId="0" fontId="0" fillId="0" borderId="0" xfId="0"/>
    <xf numFmtId="0" fontId="2" fillId="3" borderId="1" xfId="2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8" fontId="0" fillId="0" borderId="1" xfId="0" applyNumberFormat="1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6" fontId="0" fillId="0" borderId="0" xfId="0" applyNumberFormat="1"/>
    <xf numFmtId="0" fontId="0" fillId="0" borderId="2" xfId="0" applyBorder="1" applyAlignment="1">
      <alignment horizontal="center" vertical="center"/>
    </xf>
    <xf numFmtId="3" fontId="0" fillId="0" borderId="2" xfId="0" applyNumberFormat="1" applyBorder="1" applyAlignment="1">
      <alignment horizontal="center" vertical="center"/>
    </xf>
    <xf numFmtId="8" fontId="0" fillId="0" borderId="2" xfId="0" applyNumberFormat="1" applyBorder="1" applyAlignment="1">
      <alignment horizontal="center" vertical="center"/>
    </xf>
    <xf numFmtId="10" fontId="0" fillId="0" borderId="2" xfId="0" applyNumberFormat="1" applyBorder="1" applyAlignment="1">
      <alignment horizontal="center" vertical="center"/>
    </xf>
    <xf numFmtId="0" fontId="1" fillId="2" borderId="1" xfId="1" applyBorder="1" applyAlignment="1">
      <alignment horizontal="center" vertical="center"/>
    </xf>
    <xf numFmtId="0" fontId="0" fillId="0" borderId="0" xfId="0" applyAlignment="1">
      <alignment horizontal="center" vertical="center"/>
    </xf>
    <xf numFmtId="6" fontId="0" fillId="0" borderId="1" xfId="0" applyNumberFormat="1" applyBorder="1" applyAlignment="1">
      <alignment horizontal="center" vertical="center"/>
    </xf>
    <xf numFmtId="0" fontId="1" fillId="2" borderId="0" xfId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/>
    <xf numFmtId="0" fontId="5" fillId="6" borderId="5" xfId="0" applyFont="1" applyFill="1" applyBorder="1" applyAlignment="1">
      <alignment horizontal="center" vertical="center"/>
    </xf>
    <xf numFmtId="0" fontId="5" fillId="6" borderId="6" xfId="0" applyFont="1" applyFill="1" applyBorder="1" applyAlignment="1">
      <alignment horizontal="center" vertical="center"/>
    </xf>
    <xf numFmtId="0" fontId="0" fillId="0" borderId="1" xfId="0" applyBorder="1"/>
    <xf numFmtId="4" fontId="0" fillId="0" borderId="1" xfId="0" applyNumberFormat="1" applyBorder="1" applyAlignment="1">
      <alignment horizontal="center" vertical="center"/>
    </xf>
    <xf numFmtId="0" fontId="10" fillId="4" borderId="3" xfId="3" applyFont="1" applyAlignment="1">
      <alignment horizontal="center" vertical="center"/>
    </xf>
    <xf numFmtId="0" fontId="10" fillId="4" borderId="8" xfId="3" applyFont="1" applyBorder="1" applyAlignment="1">
      <alignment horizontal="center" vertical="center"/>
    </xf>
    <xf numFmtId="9" fontId="0" fillId="8" borderId="1" xfId="0" applyNumberFormat="1" applyFill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6" fontId="10" fillId="0" borderId="1" xfId="0" applyNumberFormat="1" applyFont="1" applyBorder="1" applyAlignment="1">
      <alignment horizontal="center" vertical="center"/>
    </xf>
    <xf numFmtId="9" fontId="10" fillId="8" borderId="1" xfId="0" applyNumberFormat="1" applyFont="1" applyFill="1" applyBorder="1" applyAlignment="1">
      <alignment horizontal="center" vertical="center"/>
    </xf>
    <xf numFmtId="2" fontId="10" fillId="0" borderId="1" xfId="0" applyNumberFormat="1" applyFont="1" applyBorder="1" applyAlignment="1">
      <alignment horizontal="center" vertical="center"/>
    </xf>
    <xf numFmtId="9" fontId="10" fillId="0" borderId="1" xfId="0" applyNumberFormat="1" applyFont="1" applyBorder="1" applyAlignment="1">
      <alignment horizontal="center" vertical="center"/>
    </xf>
    <xf numFmtId="0" fontId="8" fillId="9" borderId="9" xfId="0" applyFont="1" applyFill="1" applyBorder="1" applyAlignment="1">
      <alignment horizontal="center" wrapText="1"/>
    </xf>
    <xf numFmtId="0" fontId="8" fillId="9" borderId="10" xfId="0" applyFont="1" applyFill="1" applyBorder="1" applyAlignment="1">
      <alignment horizontal="center" wrapText="1"/>
    </xf>
    <xf numFmtId="0" fontId="8" fillId="9" borderId="12" xfId="0" applyFont="1" applyFill="1" applyBorder="1" applyAlignment="1">
      <alignment horizontal="center" wrapText="1"/>
    </xf>
    <xf numFmtId="9" fontId="8" fillId="9" borderId="11" xfId="0" applyNumberFormat="1" applyFont="1" applyFill="1" applyBorder="1" applyAlignment="1">
      <alignment horizontal="center" wrapText="1"/>
    </xf>
    <xf numFmtId="0" fontId="8" fillId="9" borderId="12" xfId="0" applyFont="1" applyFill="1" applyBorder="1" applyAlignment="1">
      <alignment wrapText="1"/>
    </xf>
    <xf numFmtId="0" fontId="1" fillId="2" borderId="13" xfId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/>
    </xf>
    <xf numFmtId="164" fontId="8" fillId="7" borderId="1" xfId="0" applyNumberFormat="1" applyFont="1" applyFill="1" applyBorder="1" applyAlignment="1">
      <alignment horizontal="center"/>
    </xf>
    <xf numFmtId="165" fontId="6" fillId="5" borderId="7" xfId="0" applyNumberFormat="1" applyFont="1" applyFill="1" applyBorder="1" applyAlignment="1">
      <alignment horizontal="center" vertical="center"/>
    </xf>
    <xf numFmtId="165" fontId="9" fillId="0" borderId="4" xfId="0" applyNumberFormat="1" applyFont="1" applyBorder="1" applyAlignment="1">
      <alignment horizontal="center" vertical="center"/>
    </xf>
    <xf numFmtId="165" fontId="6" fillId="5" borderId="0" xfId="0" applyNumberFormat="1" applyFont="1" applyFill="1" applyAlignment="1">
      <alignment horizontal="center" vertical="center"/>
    </xf>
  </cellXfs>
  <cellStyles count="4">
    <cellStyle name="Normal" xfId="0" builtinId="0"/>
    <cellStyle name="הערה" xfId="3" builtinId="10"/>
    <cellStyle name="טוב" xfId="1" builtinId="26"/>
    <cellStyle name="ניטראלי" xfId="2" builtinId="2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e-IL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[1]Roi!$D$18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rgbClr val="608F66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7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0-B91C-49A7-92F8-C0B400AE70C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he-I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[1]Roi!$A$19:$A$30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[1]Roi!$D$19:$D$30</c:f>
              <c:numCache>
                <c:formatCode>General</c:formatCode>
                <c:ptCount val="12"/>
                <c:pt idx="0">
                  <c:v>2.3263589743589743</c:v>
                </c:pt>
                <c:pt idx="1">
                  <c:v>2.5</c:v>
                </c:pt>
                <c:pt idx="2">
                  <c:v>2.46</c:v>
                </c:pt>
                <c:pt idx="3">
                  <c:v>3.09</c:v>
                </c:pt>
                <c:pt idx="4">
                  <c:v>2.6</c:v>
                </c:pt>
                <c:pt idx="5">
                  <c:v>2.91</c:v>
                </c:pt>
                <c:pt idx="6">
                  <c:v>2.5499999999999998</c:v>
                </c:pt>
                <c:pt idx="7">
                  <c:v>2.46</c:v>
                </c:pt>
                <c:pt idx="8">
                  <c:v>3.07</c:v>
                </c:pt>
                <c:pt idx="9">
                  <c:v>2.21</c:v>
                </c:pt>
                <c:pt idx="10">
                  <c:v>3.3</c:v>
                </c:pt>
                <c:pt idx="11">
                  <c:v>2.93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B91C-49A7-92F8-C0B400AE70C2}"/>
            </c:ext>
          </c:extLst>
        </c:ser>
        <c:ser>
          <c:idx val="1"/>
          <c:order val="1"/>
          <c:tx>
            <c:strRef>
              <c:f>[1]Roi!$E$18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rgbClr val="274766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he-I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[1]Roi!$A$19:$A$30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[1]Roi!$E$19:$E$30</c:f>
              <c:numCache>
                <c:formatCode>General</c:formatCode>
                <c:ptCount val="12"/>
                <c:pt idx="0">
                  <c:v>3.93</c:v>
                </c:pt>
                <c:pt idx="1">
                  <c:v>6.04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B91C-49A7-92F8-C0B400AE70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32685790"/>
        <c:axId val="1175885401"/>
      </c:barChart>
      <c:catAx>
        <c:axId val="153268579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242F26"/>
                    </a:solidFill>
                    <a:latin typeface="+mn-lt"/>
                  </a:defRPr>
                </a:pPr>
                <a:endParaRPr lang="he-IL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242F26"/>
                </a:solidFill>
                <a:latin typeface="+mn-lt"/>
              </a:defRPr>
            </a:pPr>
            <a:endParaRPr lang="he-IL"/>
          </a:p>
        </c:txPr>
        <c:crossAx val="1175885401"/>
        <c:crosses val="autoZero"/>
        <c:auto val="1"/>
        <c:lblAlgn val="ctr"/>
        <c:lblOffset val="100"/>
        <c:noMultiLvlLbl val="1"/>
      </c:catAx>
      <c:valAx>
        <c:axId val="117588540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242F26"/>
                    </a:solidFill>
                    <a:latin typeface="+mn-lt"/>
                  </a:defRPr>
                </a:pPr>
                <a:endParaRPr lang="he-IL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242F26"/>
                </a:solidFill>
                <a:latin typeface="+mn-lt"/>
              </a:defRPr>
            </a:pPr>
            <a:endParaRPr lang="he-IL"/>
          </a:p>
        </c:txPr>
        <c:crossAx val="1532685790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3A443C"/>
              </a:solidFill>
              <a:latin typeface="+mn-lt"/>
            </a:defRPr>
          </a:pPr>
          <a:endParaRPr lang="he-IL"/>
        </a:p>
      </c:txPr>
    </c:legend>
    <c:plotVisOnly val="1"/>
    <c:dispBlanksAs val="zero"/>
    <c:showDLblsOverMax val="1"/>
  </c:chart>
  <c:spPr>
    <a:solidFill>
      <a:srgbClr val="FFFFFF">
        <a:alpha val="0"/>
      </a:srgbClr>
    </a:solidFill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e-I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Collection</a:t>
            </a:r>
            <a:r>
              <a:rPr lang="en-US" baseline="0"/>
              <a:t> Performance</a:t>
            </a:r>
            <a:endParaRPr lang="he-I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e-I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[2]JAN2026!$B$1</c:f>
              <c:strCache>
                <c:ptCount val="1"/>
                <c:pt idx="0">
                  <c:v>Net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he-I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[2]JAN2026!$A$2:$A$7</c:f>
              <c:strCache>
                <c:ptCount val="6"/>
                <c:pt idx="0">
                  <c:v>SCALP</c:v>
                </c:pt>
                <c:pt idx="1">
                  <c:v>CALM</c:v>
                </c:pt>
                <c:pt idx="2">
                  <c:v>CLEAR</c:v>
                </c:pt>
                <c:pt idx="3">
                  <c:v>SEBO</c:v>
                </c:pt>
                <c:pt idx="4">
                  <c:v>PSO</c:v>
                </c:pt>
                <c:pt idx="5">
                  <c:v>BIO BALANCE</c:v>
                </c:pt>
              </c:strCache>
            </c:strRef>
          </c:cat>
          <c:val>
            <c:numRef>
              <c:f>[2]JAN2026!$B$2:$B$7</c:f>
              <c:numCache>
                <c:formatCode>General</c:formatCode>
                <c:ptCount val="6"/>
                <c:pt idx="0">
                  <c:v>93530</c:v>
                </c:pt>
                <c:pt idx="1">
                  <c:v>44105</c:v>
                </c:pt>
                <c:pt idx="2">
                  <c:v>20799</c:v>
                </c:pt>
                <c:pt idx="3">
                  <c:v>24038</c:v>
                </c:pt>
                <c:pt idx="4">
                  <c:v>9017</c:v>
                </c:pt>
                <c:pt idx="5">
                  <c:v>22908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35-4BA0-A84F-1AD579922CC1}"/>
            </c:ext>
          </c:extLst>
        </c:ser>
        <c:ser>
          <c:idx val="1"/>
          <c:order val="1"/>
          <c:tx>
            <c:strRef>
              <c:f>[2]JAN2026!$F$1</c:f>
              <c:strCache>
                <c:ptCount val="1"/>
                <c:pt idx="0">
                  <c:v>Total Spend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he-I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[2]JAN2026!$A$2:$A$7</c:f>
              <c:strCache>
                <c:ptCount val="6"/>
                <c:pt idx="0">
                  <c:v>SCALP</c:v>
                </c:pt>
                <c:pt idx="1">
                  <c:v>CALM</c:v>
                </c:pt>
                <c:pt idx="2">
                  <c:v>CLEAR</c:v>
                </c:pt>
                <c:pt idx="3">
                  <c:v>SEBO</c:v>
                </c:pt>
                <c:pt idx="4">
                  <c:v>PSO</c:v>
                </c:pt>
                <c:pt idx="5">
                  <c:v>BIO BALANCE</c:v>
                </c:pt>
              </c:strCache>
            </c:strRef>
          </c:cat>
          <c:val>
            <c:numRef>
              <c:f>[2]JAN2026!$F$2:$F$7</c:f>
              <c:numCache>
                <c:formatCode>General</c:formatCode>
                <c:ptCount val="6"/>
                <c:pt idx="0">
                  <c:v>17367</c:v>
                </c:pt>
                <c:pt idx="1">
                  <c:v>6416</c:v>
                </c:pt>
                <c:pt idx="2">
                  <c:v>3241</c:v>
                </c:pt>
                <c:pt idx="3">
                  <c:v>6940</c:v>
                </c:pt>
                <c:pt idx="4">
                  <c:v>3154</c:v>
                </c:pt>
                <c:pt idx="5">
                  <c:v>1219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035-4BA0-A84F-1AD579922CC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942092112"/>
        <c:axId val="942113712"/>
      </c:barChart>
      <c:catAx>
        <c:axId val="942092112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942113712"/>
        <c:crosses val="autoZero"/>
        <c:auto val="1"/>
        <c:lblAlgn val="ctr"/>
        <c:lblOffset val="100"/>
        <c:noMultiLvlLbl val="0"/>
      </c:catAx>
      <c:valAx>
        <c:axId val="942113712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94209211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e-I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e-I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11</xdr:col>
      <xdr:colOff>132390</xdr:colOff>
      <xdr:row>19</xdr:row>
      <xdr:rowOff>47189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EEDE3901-3D24-4D60-8F22-BCFD97699B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28471010" y="0"/>
          <a:ext cx="7676190" cy="3485714"/>
        </a:xfrm>
        <a:prstGeom prst="rect">
          <a:avLst/>
        </a:prstGeom>
      </xdr:spPr>
    </xdr:pic>
    <xdr:clientData/>
  </xdr:twoCellAnchor>
  <xdr:oneCellAnchor>
    <xdr:from>
      <xdr:col>3</xdr:col>
      <xdr:colOff>190500</xdr:colOff>
      <xdr:row>21</xdr:row>
      <xdr:rowOff>38100</xdr:rowOff>
    </xdr:from>
    <xdr:ext cx="5457826" cy="3028950"/>
    <xdr:graphicFrame macro="">
      <xdr:nvGraphicFramePr>
        <xdr:cNvPr id="3" name="Chart 5" title="Chart">
          <a:extLst>
            <a:ext uri="{FF2B5EF4-FFF2-40B4-BE49-F238E27FC236}">
              <a16:creationId xmlns:a16="http://schemas.microsoft.com/office/drawing/2014/main" id="{CF6B995E-0C03-4905-BF26-F61000CB08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44</xdr:row>
      <xdr:rowOff>22085</xdr:rowOff>
    </xdr:from>
    <xdr:to>
      <xdr:col>12</xdr:col>
      <xdr:colOff>759744</xdr:colOff>
      <xdr:row>56</xdr:row>
      <xdr:rowOff>37812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EACA6C69-8F9A-8459-2CE2-37191EE71C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346935"/>
          <a:ext cx="17199894" cy="218742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30</xdr:row>
      <xdr:rowOff>57150</xdr:rowOff>
    </xdr:from>
    <xdr:to>
      <xdr:col>2</xdr:col>
      <xdr:colOff>390865</xdr:colOff>
      <xdr:row>43</xdr:row>
      <xdr:rowOff>152057</xdr:rowOff>
    </xdr:to>
    <xdr:pic>
      <xdr:nvPicPr>
        <xdr:cNvPr id="3" name="תמונה 2">
          <a:extLst>
            <a:ext uri="{FF2B5EF4-FFF2-40B4-BE49-F238E27FC236}">
              <a16:creationId xmlns:a16="http://schemas.microsoft.com/office/drawing/2014/main" id="{ADB323BE-1403-C36F-89B6-F3F0B6DFED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848350"/>
          <a:ext cx="4886665" cy="244758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30</xdr:row>
      <xdr:rowOff>85725</xdr:rowOff>
    </xdr:from>
    <xdr:to>
      <xdr:col>10</xdr:col>
      <xdr:colOff>545713</xdr:colOff>
      <xdr:row>59</xdr:row>
      <xdr:rowOff>29236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7168AA02-DF56-FCC9-9CC2-CC10DE5EBE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334000"/>
          <a:ext cx="14347438" cy="525846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61</xdr:row>
      <xdr:rowOff>157444</xdr:rowOff>
    </xdr:from>
    <xdr:to>
      <xdr:col>7</xdr:col>
      <xdr:colOff>504825</xdr:colOff>
      <xdr:row>80</xdr:row>
      <xdr:rowOff>180254</xdr:rowOff>
    </xdr:to>
    <xdr:pic>
      <xdr:nvPicPr>
        <xdr:cNvPr id="4" name="תמונה 3">
          <a:extLst>
            <a:ext uri="{FF2B5EF4-FFF2-40B4-BE49-F238E27FC236}">
              <a16:creationId xmlns:a16="http://schemas.microsoft.com/office/drawing/2014/main" id="{88051E4C-15F3-15C6-4FA2-EC206C8BCF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1015944"/>
          <a:ext cx="10115550" cy="346133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</xdr:row>
      <xdr:rowOff>47625</xdr:rowOff>
    </xdr:from>
    <xdr:to>
      <xdr:col>22</xdr:col>
      <xdr:colOff>255257</xdr:colOff>
      <xdr:row>41</xdr:row>
      <xdr:rowOff>180121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B04289A4-2598-2918-261C-588114B937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71525"/>
          <a:ext cx="15342857" cy="6828571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22</xdr:row>
      <xdr:rowOff>139813</xdr:rowOff>
    </xdr:from>
    <xdr:to>
      <xdr:col>12</xdr:col>
      <xdr:colOff>178690</xdr:colOff>
      <xdr:row>56</xdr:row>
      <xdr:rowOff>113337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1B830776-A542-85C7-701C-0F9E147533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940288"/>
          <a:ext cx="14532865" cy="612667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60</xdr:row>
      <xdr:rowOff>47625</xdr:rowOff>
    </xdr:from>
    <xdr:to>
      <xdr:col>7</xdr:col>
      <xdr:colOff>1732151</xdr:colOff>
      <xdr:row>102</xdr:row>
      <xdr:rowOff>160961</xdr:rowOff>
    </xdr:to>
    <xdr:pic>
      <xdr:nvPicPr>
        <xdr:cNvPr id="3" name="תמונה 2">
          <a:extLst>
            <a:ext uri="{FF2B5EF4-FFF2-40B4-BE49-F238E27FC236}">
              <a16:creationId xmlns:a16="http://schemas.microsoft.com/office/drawing/2014/main" id="{7D80FA86-CCCB-A2FB-D246-6EAD7C922F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0906125"/>
          <a:ext cx="11190476" cy="7714286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438149</xdr:colOff>
      <xdr:row>0</xdr:row>
      <xdr:rowOff>0</xdr:rowOff>
    </xdr:from>
    <xdr:to>
      <xdr:col>28</xdr:col>
      <xdr:colOff>578760</xdr:colOff>
      <xdr:row>26</xdr:row>
      <xdr:rowOff>146902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06D59C1A-3C20-0772-2192-7D1EB2FFD1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287249" y="0"/>
          <a:ext cx="11113411" cy="4852252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523875</xdr:colOff>
      <xdr:row>22</xdr:row>
      <xdr:rowOff>128586</xdr:rowOff>
    </xdr:from>
    <xdr:to>
      <xdr:col>8</xdr:col>
      <xdr:colOff>666751</xdr:colOff>
      <xdr:row>46</xdr:row>
      <xdr:rowOff>85725</xdr:rowOff>
    </xdr:to>
    <xdr:graphicFrame macro="">
      <xdr:nvGraphicFramePr>
        <xdr:cNvPr id="2" name="תרשים 1">
          <a:extLst>
            <a:ext uri="{FF2B5EF4-FFF2-40B4-BE49-F238E27FC236}">
              <a16:creationId xmlns:a16="http://schemas.microsoft.com/office/drawing/2014/main" id="{1F807825-D0BA-471F-9110-EE0D8128BD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Desktop/KPIS%2025-26/Kamedis%20stats/Kamedis%20Digital%20Stats%20Israel%202023-4-5-6.xlsx" TargetMode="External"/><Relationship Id="rId2" Type="http://schemas.openxmlformats.org/officeDocument/2006/relationships/externalLinkPath" Target="file:///C:\Users\Win10\Desktop\KPIS%2025-26\Kamedis%20stats\Kamedis%20Digital%20Stats%20Israel%202023-4-5-6.xlsx" TargetMode="External"/><Relationship Id="rId1" Type="http://schemas.openxmlformats.org/officeDocument/2006/relationships/externalLinkPath" Target="/Users/Win10/Desktop/KPIS%2025-26/Kamedis%20stats/Kamedis%20Digital%20Stats%20Israel%202023-4-5-6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Desktop/TOTAL%20SALES%202026COLLECTION_Updated.xlsx" TargetMode="External"/><Relationship Id="rId2" Type="http://schemas.openxmlformats.org/officeDocument/2006/relationships/externalLinkPath" Target="file:///C:\Users\Win10\Desktop\TOTAL%20SALES%202026COLLECTION_Updated.xlsx" TargetMode="External"/><Relationship Id="rId1" Type="http://schemas.openxmlformats.org/officeDocument/2006/relationships/externalLinkPath" Target="/Users/Win10/Desktop/TOTAL%20SALES%202026COLLECTION_Upda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IL 2023"/>
      <sheetName val="Sessions over time"/>
      <sheetName val="Sales Over Time - Website"/>
      <sheetName val="New VS Returning Customers"/>
      <sheetName val="Roi"/>
      <sheetName val="Sales By Product Website"/>
      <sheetName val="Amazon Product sales"/>
      <sheetName val="Charts Data old"/>
    </sheetNames>
    <sheetDataSet>
      <sheetData sheetId="0" refreshError="1"/>
      <sheetData sheetId="1" refreshError="1"/>
      <sheetData sheetId="2" refreshError="1"/>
      <sheetData sheetId="3" refreshError="1"/>
      <sheetData sheetId="4">
        <row r="18">
          <cell r="D18">
            <v>2025</v>
          </cell>
          <cell r="E18">
            <v>2026</v>
          </cell>
        </row>
        <row r="19">
          <cell r="A19" t="str">
            <v>January</v>
          </cell>
          <cell r="D19">
            <v>2.3263589743589743</v>
          </cell>
          <cell r="E19">
            <v>3.93</v>
          </cell>
        </row>
        <row r="20">
          <cell r="A20" t="str">
            <v>February</v>
          </cell>
          <cell r="D20">
            <v>2.5</v>
          </cell>
          <cell r="E20">
            <v>6.04</v>
          </cell>
        </row>
        <row r="21">
          <cell r="A21" t="str">
            <v>March</v>
          </cell>
          <cell r="D21">
            <v>2.46</v>
          </cell>
        </row>
        <row r="22">
          <cell r="A22" t="str">
            <v>April</v>
          </cell>
          <cell r="D22">
            <v>3.09</v>
          </cell>
        </row>
        <row r="23">
          <cell r="A23" t="str">
            <v>May</v>
          </cell>
          <cell r="D23">
            <v>2.6</v>
          </cell>
        </row>
        <row r="24">
          <cell r="A24" t="str">
            <v>June</v>
          </cell>
          <cell r="D24">
            <v>2.91</v>
          </cell>
        </row>
        <row r="25">
          <cell r="A25" t="str">
            <v>July</v>
          </cell>
          <cell r="D25">
            <v>2.5499999999999998</v>
          </cell>
        </row>
        <row r="26">
          <cell r="A26" t="str">
            <v>August</v>
          </cell>
          <cell r="D26">
            <v>2.46</v>
          </cell>
        </row>
        <row r="27">
          <cell r="A27" t="str">
            <v>September</v>
          </cell>
          <cell r="D27">
            <v>3.07</v>
          </cell>
        </row>
        <row r="28">
          <cell r="A28" t="str">
            <v>October</v>
          </cell>
          <cell r="D28">
            <v>2.21</v>
          </cell>
        </row>
        <row r="29">
          <cell r="A29" t="str">
            <v>November</v>
          </cell>
          <cell r="D29">
            <v>3.3</v>
          </cell>
        </row>
        <row r="30">
          <cell r="A30" t="str">
            <v>December</v>
          </cell>
          <cell r="D30">
            <v>2.93</v>
          </cell>
        </row>
      </sheetData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TOTAL SALES Jan-Oct 2025 "/>
      <sheetName val="JAN2026"/>
    </sheetNames>
    <sheetDataSet>
      <sheetData sheetId="0"/>
      <sheetData sheetId="1">
        <row r="1">
          <cell r="B1" t="str">
            <v>Net Sales</v>
          </cell>
          <cell r="F1" t="str">
            <v>Total Spend</v>
          </cell>
        </row>
        <row r="2">
          <cell r="A2" t="str">
            <v>SCALP</v>
          </cell>
          <cell r="B2">
            <v>93530</v>
          </cell>
          <cell r="F2">
            <v>17367</v>
          </cell>
        </row>
        <row r="3">
          <cell r="A3" t="str">
            <v>CALM</v>
          </cell>
          <cell r="B3">
            <v>44105</v>
          </cell>
          <cell r="F3">
            <v>6416</v>
          </cell>
        </row>
        <row r="4">
          <cell r="A4" t="str">
            <v>CLEAR</v>
          </cell>
          <cell r="B4">
            <v>20799</v>
          </cell>
          <cell r="F4">
            <v>3241</v>
          </cell>
        </row>
        <row r="5">
          <cell r="A5" t="str">
            <v>SEBO</v>
          </cell>
          <cell r="B5">
            <v>24038</v>
          </cell>
          <cell r="F5">
            <v>6940</v>
          </cell>
        </row>
        <row r="6">
          <cell r="A6" t="str">
            <v>PSO</v>
          </cell>
          <cell r="B6">
            <v>9017</v>
          </cell>
          <cell r="F6">
            <v>3154</v>
          </cell>
        </row>
        <row r="7">
          <cell r="A7" t="str">
            <v>BIO BALANCE</v>
          </cell>
          <cell r="B7">
            <v>22908</v>
          </cell>
          <cell r="F7">
            <v>1219</v>
          </cell>
        </row>
      </sheetData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77291-889F-4405-99AD-1E5AE32C4B21}">
  <dimension ref="A1:C26"/>
  <sheetViews>
    <sheetView tabSelected="1" workbookViewId="0">
      <selection activeCell="C4" sqref="C4"/>
    </sheetView>
  </sheetViews>
  <sheetFormatPr defaultRowHeight="14.25"/>
  <cols>
    <col min="1" max="1" width="74.5" bestFit="1" customWidth="1"/>
    <col min="2" max="2" width="76.875" bestFit="1" customWidth="1"/>
    <col min="3" max="3" width="73" bestFit="1" customWidth="1"/>
    <col min="4" max="4" width="30.125" bestFit="1" customWidth="1"/>
  </cols>
  <sheetData>
    <row r="1" spans="1:3">
      <c r="A1" s="14" t="s">
        <v>190</v>
      </c>
      <c r="B1" s="14" t="s">
        <v>189</v>
      </c>
      <c r="C1" s="14" t="s">
        <v>193</v>
      </c>
    </row>
    <row r="2" spans="1:3">
      <c r="A2" s="12" t="s">
        <v>188</v>
      </c>
      <c r="B2" s="12" t="s">
        <v>191</v>
      </c>
      <c r="C2" t="s">
        <v>221</v>
      </c>
    </row>
    <row r="3" spans="1:3">
      <c r="A3" s="12" t="s">
        <v>26</v>
      </c>
      <c r="B3" s="12" t="s">
        <v>192</v>
      </c>
      <c r="C3" t="s">
        <v>222</v>
      </c>
    </row>
    <row r="4" spans="1:3">
      <c r="A4" s="12" t="s">
        <v>151</v>
      </c>
      <c r="B4" t="s">
        <v>56</v>
      </c>
    </row>
    <row r="5" spans="1:3">
      <c r="A5" s="12" t="s">
        <v>27</v>
      </c>
      <c r="B5" s="12" t="s">
        <v>194</v>
      </c>
      <c r="C5" t="s">
        <v>200</v>
      </c>
    </row>
    <row r="7" spans="1:3">
      <c r="A7" s="12"/>
      <c r="B7" s="12"/>
    </row>
    <row r="8" spans="1:3">
      <c r="A8" s="12" t="s">
        <v>198</v>
      </c>
      <c r="B8" s="12" t="s">
        <v>197</v>
      </c>
      <c r="C8" t="s">
        <v>196</v>
      </c>
    </row>
    <row r="9" spans="1:3">
      <c r="A9" s="12" t="s">
        <v>5</v>
      </c>
      <c r="B9" s="12" t="s">
        <v>199</v>
      </c>
      <c r="C9" t="s">
        <v>196</v>
      </c>
    </row>
    <row r="10" spans="1:3">
      <c r="A10" s="12" t="s">
        <v>201</v>
      </c>
      <c r="B10" s="12" t="s">
        <v>202</v>
      </c>
      <c r="C10" t="s">
        <v>200</v>
      </c>
    </row>
    <row r="11" spans="1:3">
      <c r="A11" s="12" t="s">
        <v>90</v>
      </c>
      <c r="B11" s="12" t="s">
        <v>203</v>
      </c>
      <c r="C11" t="s">
        <v>204</v>
      </c>
    </row>
    <row r="12" spans="1:3">
      <c r="A12" s="12" t="s">
        <v>82</v>
      </c>
      <c r="B12" s="12" t="s">
        <v>195</v>
      </c>
      <c r="C12" t="s">
        <v>200</v>
      </c>
    </row>
    <row r="13" spans="1:3">
      <c r="A13" s="12"/>
      <c r="B13" s="12"/>
    </row>
    <row r="14" spans="1:3">
      <c r="A14" s="12"/>
      <c r="B14" s="12"/>
    </row>
    <row r="15" spans="1:3">
      <c r="A15" s="12"/>
      <c r="B15" s="12"/>
    </row>
    <row r="16" spans="1:3">
      <c r="A16" s="12"/>
      <c r="B16" s="12"/>
    </row>
    <row r="17" spans="1:3">
      <c r="A17" s="12" t="s">
        <v>205</v>
      </c>
      <c r="B17" s="12" t="s">
        <v>209</v>
      </c>
      <c r="C17" t="s">
        <v>196</v>
      </c>
    </row>
    <row r="18" spans="1:3">
      <c r="A18" s="12" t="s">
        <v>206</v>
      </c>
      <c r="B18" s="12" t="s">
        <v>210</v>
      </c>
      <c r="C18" t="s">
        <v>196</v>
      </c>
    </row>
    <row r="19" spans="1:3">
      <c r="A19" s="12" t="s">
        <v>207</v>
      </c>
      <c r="B19" s="12" t="s">
        <v>211</v>
      </c>
      <c r="C19" t="s">
        <v>196</v>
      </c>
    </row>
    <row r="20" spans="1:3">
      <c r="A20" s="12" t="s">
        <v>208</v>
      </c>
      <c r="B20" s="12" t="s">
        <v>212</v>
      </c>
      <c r="C20" t="s">
        <v>196</v>
      </c>
    </row>
    <row r="21" spans="1:3">
      <c r="A21" s="12" t="s">
        <v>213</v>
      </c>
      <c r="B21" s="12" t="s">
        <v>219</v>
      </c>
      <c r="C21" t="s">
        <v>200</v>
      </c>
    </row>
    <row r="22" spans="1:3">
      <c r="A22" s="12" t="s">
        <v>214</v>
      </c>
      <c r="B22" s="12" t="s">
        <v>218</v>
      </c>
      <c r="C22" t="s">
        <v>200</v>
      </c>
    </row>
    <row r="23" spans="1:3">
      <c r="A23" s="12"/>
      <c r="B23" s="12"/>
    </row>
    <row r="24" spans="1:3">
      <c r="A24" s="12"/>
      <c r="B24" s="12"/>
    </row>
    <row r="25" spans="1:3">
      <c r="A25" s="12" t="s">
        <v>215</v>
      </c>
      <c r="B25" s="12" t="s">
        <v>216</v>
      </c>
      <c r="C25" t="s">
        <v>200</v>
      </c>
    </row>
    <row r="26" spans="1:3">
      <c r="A26" s="12" t="s">
        <v>220</v>
      </c>
      <c r="B26" s="12" t="s">
        <v>217</v>
      </c>
      <c r="C26" t="s">
        <v>200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C1A2F-9B70-48D5-AFEC-933A6F57CD1F}">
  <dimension ref="J21"/>
  <sheetViews>
    <sheetView workbookViewId="0">
      <selection activeCell="J22" sqref="J22"/>
    </sheetView>
  </sheetViews>
  <sheetFormatPr defaultRowHeight="14.25"/>
  <sheetData>
    <row r="21" spans="10:10">
      <c r="J21" t="s">
        <v>186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6BE46-1264-417B-AFD8-F6698C9CE5B7}">
  <dimension ref="A1:P102"/>
  <sheetViews>
    <sheetView workbookViewId="0">
      <selection activeCell="I29" sqref="I29"/>
    </sheetView>
  </sheetViews>
  <sheetFormatPr defaultRowHeight="14.25"/>
  <cols>
    <col min="1" max="1" width="37" customWidth="1"/>
    <col min="2" max="2" width="22" customWidth="1"/>
    <col min="3" max="3" width="23.5" bestFit="1" customWidth="1"/>
    <col min="6" max="6" width="10.875" bestFit="1" customWidth="1"/>
    <col min="7" max="7" width="18.25" bestFit="1" customWidth="1"/>
    <col min="8" max="8" width="19.75" bestFit="1" customWidth="1"/>
    <col min="9" max="9" width="12.375" bestFit="1" customWidth="1"/>
    <col min="10" max="10" width="12.625" bestFit="1" customWidth="1"/>
    <col min="11" max="11" width="13" customWidth="1"/>
    <col min="12" max="12" width="28.375" bestFit="1" customWidth="1"/>
    <col min="13" max="13" width="32.25" bestFit="1" customWidth="1"/>
    <col min="14" max="14" width="23.375" bestFit="1" customWidth="1"/>
    <col min="15" max="15" width="29.875" bestFit="1" customWidth="1"/>
    <col min="16" max="17" width="14" bestFit="1" customWidth="1"/>
  </cols>
  <sheetData>
    <row r="1" spans="1:16">
      <c r="A1" s="1" t="s">
        <v>112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32</v>
      </c>
      <c r="G1" s="1" t="s">
        <v>160</v>
      </c>
      <c r="H1" s="1" t="s">
        <v>161</v>
      </c>
      <c r="I1" s="1" t="s">
        <v>162</v>
      </c>
      <c r="J1" s="1" t="s">
        <v>163</v>
      </c>
      <c r="K1" s="1" t="s">
        <v>6</v>
      </c>
      <c r="L1" s="1" t="s">
        <v>7</v>
      </c>
      <c r="M1" s="1" t="s">
        <v>8</v>
      </c>
      <c r="N1" s="11" t="s">
        <v>34</v>
      </c>
      <c r="O1" s="11" t="s">
        <v>35</v>
      </c>
      <c r="P1" s="11" t="s">
        <v>36</v>
      </c>
    </row>
    <row r="2" spans="1:16">
      <c r="A2" s="2" t="s">
        <v>12</v>
      </c>
      <c r="B2" s="3" t="s">
        <v>172</v>
      </c>
      <c r="C2" s="4" t="s">
        <v>153</v>
      </c>
      <c r="D2" s="3">
        <v>3497</v>
      </c>
      <c r="E2" s="2">
        <v>75</v>
      </c>
      <c r="F2" s="13">
        <v>15000</v>
      </c>
      <c r="G2" s="13">
        <v>20000</v>
      </c>
      <c r="H2" s="13">
        <v>10254.66</v>
      </c>
      <c r="I2" s="20">
        <f>G2/F2</f>
        <v>1.3333333333333333</v>
      </c>
      <c r="J2" s="20">
        <f>H2/F2</f>
        <v>0.68364400000000003</v>
      </c>
      <c r="K2" s="5">
        <v>2.1399999999999999E-2</v>
      </c>
      <c r="L2" s="2">
        <v>46</v>
      </c>
      <c r="M2" s="2">
        <v>28</v>
      </c>
      <c r="N2" s="13">
        <v>326.08695652173913</v>
      </c>
      <c r="O2" s="13">
        <v>535.71428571428567</v>
      </c>
      <c r="P2" s="13">
        <v>202.70270270270271</v>
      </c>
    </row>
    <row r="3" spans="1:16">
      <c r="A3" s="2" t="s">
        <v>17</v>
      </c>
      <c r="B3" s="3" t="s">
        <v>172</v>
      </c>
      <c r="C3" s="4" t="s">
        <v>153</v>
      </c>
      <c r="D3" s="3">
        <v>4000</v>
      </c>
      <c r="E3" s="2">
        <v>10</v>
      </c>
      <c r="F3" s="13">
        <v>8014</v>
      </c>
      <c r="G3" s="13">
        <v>25000</v>
      </c>
      <c r="H3" s="13">
        <v>2600</v>
      </c>
      <c r="I3" s="20">
        <f>G3/F3</f>
        <v>3.1195408035937109</v>
      </c>
      <c r="J3" s="20">
        <f t="shared" ref="J3:J5" si="0">H3/F3</f>
        <v>0.32443224357374595</v>
      </c>
      <c r="K3" s="5">
        <v>4.1000000000000003E-3</v>
      </c>
      <c r="L3" s="2">
        <v>8</v>
      </c>
      <c r="M3" s="2">
        <v>12</v>
      </c>
      <c r="N3" s="13">
        <v>1001.75</v>
      </c>
      <c r="O3" s="13">
        <v>667.83333333333337</v>
      </c>
      <c r="P3" s="13">
        <v>400.7</v>
      </c>
    </row>
    <row r="4" spans="1:16">
      <c r="A4" s="2" t="s">
        <v>19</v>
      </c>
      <c r="B4" s="3" t="s">
        <v>172</v>
      </c>
      <c r="C4" s="4" t="s">
        <v>153</v>
      </c>
      <c r="D4" s="3">
        <v>1298</v>
      </c>
      <c r="E4" s="2">
        <v>27</v>
      </c>
      <c r="F4" s="2">
        <v>4135</v>
      </c>
      <c r="G4" s="2">
        <v>30000</v>
      </c>
      <c r="H4" s="13">
        <v>4413.6000000000004</v>
      </c>
      <c r="I4" s="20">
        <f t="shared" ref="I4" si="1">G4/F4</f>
        <v>7.255139056831923</v>
      </c>
      <c r="J4" s="20">
        <f t="shared" si="0"/>
        <v>1.0673760580411125</v>
      </c>
      <c r="K4" s="5">
        <v>2.0799999999999999E-2</v>
      </c>
      <c r="L4" s="2">
        <v>24</v>
      </c>
      <c r="M4" s="2">
        <v>3</v>
      </c>
      <c r="N4" s="13">
        <v>172.29166666666666</v>
      </c>
      <c r="O4" s="13">
        <v>1378.3333333333333</v>
      </c>
      <c r="P4" s="13">
        <v>153.14814814814815</v>
      </c>
    </row>
    <row r="5" spans="1:16">
      <c r="A5" s="2" t="s">
        <v>23</v>
      </c>
      <c r="B5" s="3" t="s">
        <v>172</v>
      </c>
      <c r="C5" s="4" t="s">
        <v>153</v>
      </c>
      <c r="D5" s="2">
        <v>94</v>
      </c>
      <c r="E5" s="2">
        <v>3</v>
      </c>
      <c r="F5" s="13">
        <v>246</v>
      </c>
      <c r="G5" s="13">
        <v>35000</v>
      </c>
      <c r="H5" s="13">
        <v>6000</v>
      </c>
      <c r="I5" s="20">
        <f>G5/F5</f>
        <v>142.27642276422765</v>
      </c>
      <c r="J5" s="20">
        <f t="shared" si="0"/>
        <v>24.390243902439025</v>
      </c>
      <c r="K5" s="5">
        <v>3.1899999999999998E-2</v>
      </c>
      <c r="L5" s="2">
        <v>3</v>
      </c>
      <c r="M5" s="2">
        <v>0</v>
      </c>
      <c r="N5" s="13">
        <v>82</v>
      </c>
      <c r="O5" s="13">
        <v>0</v>
      </c>
      <c r="P5" s="13">
        <v>82</v>
      </c>
    </row>
    <row r="6" spans="1:16">
      <c r="A6" s="12" t="s">
        <v>24</v>
      </c>
      <c r="D6" t="s">
        <v>111</v>
      </c>
      <c r="E6" t="s">
        <v>111</v>
      </c>
      <c r="F6" t="s">
        <v>111</v>
      </c>
      <c r="H6" t="s">
        <v>111</v>
      </c>
      <c r="I6" t="s">
        <v>68</v>
      </c>
      <c r="K6" t="s">
        <v>68</v>
      </c>
      <c r="L6" t="s">
        <v>111</v>
      </c>
      <c r="M6" t="s">
        <v>111</v>
      </c>
      <c r="N6" s="6" t="s">
        <v>68</v>
      </c>
      <c r="O6" s="6" t="s">
        <v>68</v>
      </c>
      <c r="P6" s="6" t="s">
        <v>68</v>
      </c>
    </row>
    <row r="8" spans="1:16">
      <c r="A8" s="1" t="s">
        <v>113</v>
      </c>
      <c r="B8" s="1" t="s">
        <v>1</v>
      </c>
      <c r="C8" s="1" t="s">
        <v>2</v>
      </c>
      <c r="D8" s="1" t="s">
        <v>3</v>
      </c>
      <c r="E8" s="1" t="s">
        <v>5</v>
      </c>
      <c r="F8" s="1" t="s">
        <v>32</v>
      </c>
      <c r="G8" s="1" t="s">
        <v>160</v>
      </c>
      <c r="H8" s="1" t="s">
        <v>161</v>
      </c>
      <c r="I8" s="1" t="s">
        <v>162</v>
      </c>
      <c r="J8" s="1" t="s">
        <v>163</v>
      </c>
      <c r="K8" s="1" t="s">
        <v>6</v>
      </c>
      <c r="L8" s="1" t="s">
        <v>7</v>
      </c>
      <c r="M8" s="1" t="s">
        <v>8</v>
      </c>
      <c r="N8" s="11" t="s">
        <v>34</v>
      </c>
      <c r="O8" s="11" t="s">
        <v>35</v>
      </c>
      <c r="P8" s="11" t="s">
        <v>36</v>
      </c>
    </row>
    <row r="9" spans="1:16">
      <c r="A9" s="2" t="s">
        <v>15</v>
      </c>
      <c r="B9" s="3" t="s">
        <v>172</v>
      </c>
      <c r="C9" s="4" t="s">
        <v>153</v>
      </c>
      <c r="D9" s="3">
        <v>3192</v>
      </c>
      <c r="E9" s="2">
        <v>163</v>
      </c>
      <c r="F9" s="4">
        <v>14000</v>
      </c>
      <c r="G9" s="13">
        <v>20000</v>
      </c>
      <c r="H9" s="13">
        <v>6000</v>
      </c>
      <c r="I9" s="20">
        <f>G9/F9</f>
        <v>1.4285714285714286</v>
      </c>
      <c r="J9" s="20">
        <f>H9/F9</f>
        <v>0.42857142857142855</v>
      </c>
      <c r="K9" s="5">
        <v>5.11E-2</v>
      </c>
      <c r="L9" s="2">
        <v>64</v>
      </c>
      <c r="M9" s="2">
        <v>99</v>
      </c>
      <c r="N9" s="13">
        <v>218.75</v>
      </c>
      <c r="O9" s="13">
        <v>141.41414141414143</v>
      </c>
      <c r="P9" s="13">
        <v>85.889570552147234</v>
      </c>
    </row>
    <row r="10" spans="1:16">
      <c r="A10" s="2" t="s">
        <v>21</v>
      </c>
      <c r="B10" s="3" t="s">
        <v>172</v>
      </c>
      <c r="C10" s="4" t="s">
        <v>153</v>
      </c>
      <c r="D10" s="2">
        <v>678</v>
      </c>
      <c r="E10" s="2">
        <v>16</v>
      </c>
      <c r="F10" s="4">
        <v>2161</v>
      </c>
      <c r="G10" s="13">
        <v>25000</v>
      </c>
      <c r="H10" s="13">
        <v>4000</v>
      </c>
      <c r="I10" s="20">
        <f>G10/F10</f>
        <v>11.568718186024988</v>
      </c>
      <c r="J10" s="20">
        <f>H10/F10</f>
        <v>1.8509949097639982</v>
      </c>
      <c r="K10" s="5">
        <v>2.3599999999999999E-2</v>
      </c>
      <c r="L10" s="2">
        <v>12</v>
      </c>
      <c r="M10" s="2">
        <v>4</v>
      </c>
      <c r="N10" s="13">
        <v>180.08333333333334</v>
      </c>
      <c r="O10" s="13">
        <v>540.25</v>
      </c>
      <c r="P10" s="13">
        <v>135.0625</v>
      </c>
    </row>
    <row r="11" spans="1:16">
      <c r="A11" s="12" t="s">
        <v>24</v>
      </c>
      <c r="D11" t="s">
        <v>111</v>
      </c>
      <c r="E11" t="s">
        <v>111</v>
      </c>
      <c r="F11" t="s">
        <v>111</v>
      </c>
      <c r="H11" t="s">
        <v>111</v>
      </c>
      <c r="I11" t="s">
        <v>68</v>
      </c>
      <c r="K11" t="s">
        <v>68</v>
      </c>
      <c r="L11" t="s">
        <v>111</v>
      </c>
      <c r="M11" t="s">
        <v>111</v>
      </c>
      <c r="N11" s="6" t="s">
        <v>68</v>
      </c>
      <c r="O11" s="6" t="s">
        <v>68</v>
      </c>
      <c r="P11" s="6" t="s">
        <v>68</v>
      </c>
    </row>
    <row r="13" spans="1:16">
      <c r="A13" s="1" t="s">
        <v>114</v>
      </c>
      <c r="B13" s="1" t="s">
        <v>1</v>
      </c>
      <c r="C13" s="1" t="s">
        <v>2</v>
      </c>
      <c r="D13" s="1" t="s">
        <v>3</v>
      </c>
      <c r="E13" s="1" t="s">
        <v>5</v>
      </c>
      <c r="F13" s="1" t="s">
        <v>32</v>
      </c>
      <c r="G13" s="1" t="s">
        <v>160</v>
      </c>
      <c r="H13" s="1" t="s">
        <v>161</v>
      </c>
      <c r="I13" s="1" t="s">
        <v>162</v>
      </c>
      <c r="J13" s="1" t="s">
        <v>163</v>
      </c>
      <c r="K13" s="1" t="s">
        <v>6</v>
      </c>
      <c r="L13" s="1" t="s">
        <v>7</v>
      </c>
      <c r="M13" s="1" t="s">
        <v>8</v>
      </c>
      <c r="N13" s="11" t="s">
        <v>34</v>
      </c>
      <c r="O13" s="11" t="s">
        <v>35</v>
      </c>
      <c r="P13" s="11" t="s">
        <v>36</v>
      </c>
    </row>
    <row r="14" spans="1:16">
      <c r="A14" s="2" t="s">
        <v>11</v>
      </c>
      <c r="B14" s="3" t="s">
        <v>172</v>
      </c>
      <c r="C14" s="4" t="s">
        <v>153</v>
      </c>
      <c r="D14" s="3">
        <v>3678</v>
      </c>
      <c r="E14" s="2">
        <v>32</v>
      </c>
      <c r="F14" s="4">
        <v>8096</v>
      </c>
      <c r="G14" s="13">
        <v>20000</v>
      </c>
      <c r="H14" s="13">
        <v>6000</v>
      </c>
      <c r="I14" s="20">
        <f>G14/F14</f>
        <v>2.4703557312252964</v>
      </c>
      <c r="J14" s="20">
        <f>H14/F14</f>
        <v>0.74110671936758898</v>
      </c>
      <c r="K14" s="5">
        <v>8.6999999999999994E-3</v>
      </c>
      <c r="L14" s="2">
        <v>28</v>
      </c>
      <c r="M14" s="2">
        <v>4</v>
      </c>
      <c r="N14" s="13">
        <v>289.14285714285717</v>
      </c>
      <c r="O14" s="13">
        <v>2024</v>
      </c>
      <c r="P14" s="13">
        <v>253</v>
      </c>
    </row>
    <row r="15" spans="1:16">
      <c r="A15" s="2" t="s">
        <v>14</v>
      </c>
      <c r="B15" s="3" t="s">
        <v>172</v>
      </c>
      <c r="C15" s="4" t="s">
        <v>153</v>
      </c>
      <c r="D15" s="3">
        <v>3306</v>
      </c>
      <c r="E15" s="2">
        <v>15</v>
      </c>
      <c r="F15" s="4">
        <v>2884</v>
      </c>
      <c r="G15" s="13">
        <v>25000</v>
      </c>
      <c r="H15" s="13">
        <v>6000</v>
      </c>
      <c r="I15" s="20">
        <f>G15/F15</f>
        <v>8.6685159500693487</v>
      </c>
      <c r="J15" s="20">
        <f>H15/F15</f>
        <v>2.0804438280166435</v>
      </c>
      <c r="K15" s="5">
        <v>4.4999999999999997E-3</v>
      </c>
      <c r="L15" s="2">
        <v>10</v>
      </c>
      <c r="M15" s="2">
        <v>4</v>
      </c>
      <c r="N15" s="13">
        <v>288.39999999999998</v>
      </c>
      <c r="O15" s="13">
        <v>721</v>
      </c>
      <c r="P15" s="13">
        <v>206</v>
      </c>
    </row>
    <row r="16" spans="1:16">
      <c r="A16" s="2" t="s">
        <v>18</v>
      </c>
      <c r="B16" s="3" t="s">
        <v>172</v>
      </c>
      <c r="C16" s="4" t="s">
        <v>153</v>
      </c>
      <c r="D16" s="3">
        <v>1886</v>
      </c>
      <c r="E16" s="2">
        <v>13</v>
      </c>
      <c r="F16" s="4">
        <v>2652</v>
      </c>
      <c r="G16" s="13">
        <v>20000</v>
      </c>
      <c r="H16" s="13">
        <v>3000</v>
      </c>
      <c r="I16" s="20">
        <f>G16/F16</f>
        <v>7.5414781297134237</v>
      </c>
      <c r="J16" s="20">
        <f>H16/F16</f>
        <v>1.1312217194570136</v>
      </c>
      <c r="K16" s="5">
        <v>6.8999999999999999E-3</v>
      </c>
      <c r="L16" s="2">
        <v>11</v>
      </c>
      <c r="M16" s="2">
        <v>2</v>
      </c>
      <c r="N16" s="13">
        <v>241.09090909090909</v>
      </c>
      <c r="O16" s="13">
        <v>1326</v>
      </c>
      <c r="P16" s="13">
        <v>204</v>
      </c>
    </row>
    <row r="17" spans="1:16">
      <c r="A17" s="2" t="s">
        <v>20</v>
      </c>
      <c r="B17" s="3" t="s">
        <v>172</v>
      </c>
      <c r="C17" s="4" t="s">
        <v>153</v>
      </c>
      <c r="D17" s="3">
        <v>1257</v>
      </c>
      <c r="E17" s="2">
        <v>32</v>
      </c>
      <c r="F17" s="4">
        <v>6124</v>
      </c>
      <c r="G17" s="13">
        <v>25000</v>
      </c>
      <c r="H17" s="13">
        <v>2000</v>
      </c>
      <c r="I17" s="20">
        <f>G17/F17</f>
        <v>4.0822991508817763</v>
      </c>
      <c r="J17" s="20">
        <f>H17/F17</f>
        <v>0.32658393207054215</v>
      </c>
      <c r="K17" s="5">
        <v>2.5499999999999998E-2</v>
      </c>
      <c r="L17" s="2">
        <v>23</v>
      </c>
      <c r="M17" s="2">
        <v>9</v>
      </c>
      <c r="N17" s="13">
        <v>266.26086956521738</v>
      </c>
      <c r="O17" s="13">
        <v>680.44444444444446</v>
      </c>
      <c r="P17" s="13">
        <v>191.375</v>
      </c>
    </row>
    <row r="18" spans="1:16">
      <c r="A18" s="2" t="s">
        <v>22</v>
      </c>
      <c r="B18" s="3" t="s">
        <v>172</v>
      </c>
      <c r="C18" s="4" t="s">
        <v>153</v>
      </c>
      <c r="D18" s="2">
        <v>317</v>
      </c>
      <c r="E18" s="2">
        <v>19</v>
      </c>
      <c r="F18" s="2">
        <v>1559</v>
      </c>
      <c r="G18" s="13">
        <v>25000</v>
      </c>
      <c r="H18" s="13">
        <v>5000</v>
      </c>
      <c r="I18" s="20">
        <f>G18/F18</f>
        <v>16.035920461834511</v>
      </c>
      <c r="J18" s="20">
        <f>H18/F18</f>
        <v>3.2071840923669019</v>
      </c>
      <c r="K18" s="5">
        <v>5.9900000000000002E-2</v>
      </c>
      <c r="L18" s="2">
        <v>11</v>
      </c>
      <c r="M18" s="2">
        <v>8</v>
      </c>
      <c r="N18" s="13">
        <v>141.72727272727272</v>
      </c>
      <c r="O18" s="13">
        <v>194.875</v>
      </c>
      <c r="P18" s="13">
        <v>82.05263157894737</v>
      </c>
    </row>
    <row r="19" spans="1:16">
      <c r="A19" s="12" t="s">
        <v>24</v>
      </c>
      <c r="D19" t="s">
        <v>111</v>
      </c>
      <c r="E19" t="s">
        <v>111</v>
      </c>
      <c r="F19" t="s">
        <v>111</v>
      </c>
      <c r="H19" t="s">
        <v>111</v>
      </c>
      <c r="I19" t="s">
        <v>68</v>
      </c>
      <c r="K19" t="s">
        <v>68</v>
      </c>
      <c r="L19" t="s">
        <v>111</v>
      </c>
      <c r="M19" t="s">
        <v>111</v>
      </c>
      <c r="N19" s="6" t="s">
        <v>68</v>
      </c>
      <c r="O19" s="6" t="s">
        <v>68</v>
      </c>
      <c r="P19" s="6" t="s">
        <v>68</v>
      </c>
    </row>
    <row r="22" spans="1:16">
      <c r="A22" s="1" t="s">
        <v>115</v>
      </c>
      <c r="B22" s="1" t="s">
        <v>1</v>
      </c>
      <c r="C22" s="1" t="s">
        <v>2</v>
      </c>
      <c r="D22" s="1" t="s">
        <v>3</v>
      </c>
      <c r="E22" s="1" t="s">
        <v>5</v>
      </c>
      <c r="F22" s="1" t="s">
        <v>32</v>
      </c>
      <c r="G22" s="1" t="s">
        <v>160</v>
      </c>
      <c r="H22" s="1" t="s">
        <v>161</v>
      </c>
      <c r="I22" s="1" t="s">
        <v>162</v>
      </c>
      <c r="J22" s="1" t="s">
        <v>163</v>
      </c>
      <c r="K22" s="1" t="s">
        <v>6</v>
      </c>
      <c r="L22" s="1" t="s">
        <v>7</v>
      </c>
      <c r="M22" s="1" t="s">
        <v>8</v>
      </c>
      <c r="N22" s="11" t="s">
        <v>34</v>
      </c>
      <c r="O22" s="11" t="s">
        <v>35</v>
      </c>
      <c r="P22" s="11" t="s">
        <v>36</v>
      </c>
    </row>
    <row r="23" spans="1:16">
      <c r="A23" s="2" t="s">
        <v>91</v>
      </c>
      <c r="B23" s="3" t="s">
        <v>172</v>
      </c>
      <c r="C23" s="4" t="s">
        <v>153</v>
      </c>
      <c r="D23" s="3">
        <v>3678</v>
      </c>
      <c r="E23" s="2">
        <v>32</v>
      </c>
      <c r="F23" s="4">
        <v>8096</v>
      </c>
      <c r="G23" s="13">
        <v>15000</v>
      </c>
      <c r="H23" s="13">
        <v>4443.5</v>
      </c>
      <c r="I23" s="20">
        <f>G23/F23</f>
        <v>1.8527667984189724</v>
      </c>
      <c r="J23" s="20">
        <f>H23/F23</f>
        <v>0.54885128458498023</v>
      </c>
      <c r="K23" s="5">
        <v>8.6999999999999994E-3</v>
      </c>
      <c r="L23" s="2">
        <v>28</v>
      </c>
      <c r="M23" s="2">
        <v>4</v>
      </c>
      <c r="N23" s="13">
        <v>289.14285714285717</v>
      </c>
      <c r="O23" s="13">
        <v>2024</v>
      </c>
      <c r="P23" s="13">
        <v>253</v>
      </c>
    </row>
    <row r="24" spans="1:16">
      <c r="A24" s="2" t="s">
        <v>13</v>
      </c>
      <c r="B24" s="3" t="s">
        <v>172</v>
      </c>
      <c r="C24" s="4" t="s">
        <v>153</v>
      </c>
      <c r="D24" s="3">
        <v>3678</v>
      </c>
      <c r="E24" s="2">
        <v>45</v>
      </c>
      <c r="F24" s="4">
        <v>6000</v>
      </c>
      <c r="G24" s="13">
        <v>13000</v>
      </c>
      <c r="H24" s="13">
        <v>8000</v>
      </c>
      <c r="I24" s="20">
        <f>G24/F24</f>
        <v>2.1666666666666665</v>
      </c>
      <c r="J24" s="20">
        <f>H24/F24</f>
        <v>1.3333333333333333</v>
      </c>
      <c r="K24" s="5">
        <v>8.6999999999999994E-3</v>
      </c>
      <c r="L24" s="2">
        <v>28</v>
      </c>
      <c r="M24" s="2">
        <v>4</v>
      </c>
      <c r="N24" s="13">
        <v>289.14285714285717</v>
      </c>
      <c r="O24" s="13">
        <v>2024</v>
      </c>
      <c r="P24" s="13">
        <v>253</v>
      </c>
    </row>
    <row r="25" spans="1:16">
      <c r="A25" s="2" t="s">
        <v>92</v>
      </c>
      <c r="B25" s="3" t="s">
        <v>172</v>
      </c>
      <c r="C25" s="4" t="s">
        <v>153</v>
      </c>
      <c r="D25" s="3">
        <v>3306</v>
      </c>
      <c r="E25" s="2">
        <v>15</v>
      </c>
      <c r="F25" s="4">
        <v>2884</v>
      </c>
      <c r="G25" s="13">
        <v>25000</v>
      </c>
      <c r="H25" s="13">
        <v>2239.77</v>
      </c>
      <c r="I25" s="20">
        <f>G25/F25</f>
        <v>8.6685159500693487</v>
      </c>
      <c r="J25" s="20">
        <f>H25/F25</f>
        <v>0.7766192787794729</v>
      </c>
      <c r="K25" s="5">
        <v>4.4999999999999997E-3</v>
      </c>
      <c r="L25" s="2">
        <v>10</v>
      </c>
      <c r="M25" s="2">
        <v>4</v>
      </c>
      <c r="N25" s="13">
        <v>288.39999999999998</v>
      </c>
      <c r="O25" s="13">
        <v>721</v>
      </c>
      <c r="P25" s="13">
        <v>206</v>
      </c>
    </row>
    <row r="26" spans="1:16">
      <c r="A26" s="12" t="s">
        <v>24</v>
      </c>
      <c r="D26" t="s">
        <v>111</v>
      </c>
      <c r="E26" t="s">
        <v>111</v>
      </c>
      <c r="F26" t="s">
        <v>111</v>
      </c>
      <c r="H26" t="s">
        <v>111</v>
      </c>
      <c r="I26" t="s">
        <v>68</v>
      </c>
      <c r="K26" t="s">
        <v>68</v>
      </c>
      <c r="L26" t="s">
        <v>111</v>
      </c>
      <c r="M26" t="s">
        <v>111</v>
      </c>
      <c r="N26" s="6" t="s">
        <v>68</v>
      </c>
      <c r="O26" s="6" t="s">
        <v>68</v>
      </c>
      <c r="P26" s="6" t="s">
        <v>68</v>
      </c>
    </row>
    <row r="28" spans="1:16">
      <c r="A28" s="12" t="s">
        <v>117</v>
      </c>
    </row>
    <row r="29" spans="1:16">
      <c r="A29" s="15" t="s">
        <v>37</v>
      </c>
      <c r="B29" t="s">
        <v>116</v>
      </c>
    </row>
    <row r="30" spans="1:16">
      <c r="A30" t="s">
        <v>171</v>
      </c>
    </row>
    <row r="91" spans="1:16">
      <c r="A91" s="1" t="s">
        <v>0</v>
      </c>
      <c r="B91" s="1" t="s">
        <v>1</v>
      </c>
      <c r="C91" s="1" t="s">
        <v>2</v>
      </c>
      <c r="D91" s="1" t="s">
        <v>3</v>
      </c>
      <c r="E91" s="1" t="s">
        <v>5</v>
      </c>
      <c r="F91" s="1" t="s">
        <v>32</v>
      </c>
      <c r="G91" s="1"/>
      <c r="H91" s="1" t="s">
        <v>4</v>
      </c>
      <c r="I91" s="1"/>
      <c r="J91" s="1"/>
      <c r="K91" s="1" t="s">
        <v>6</v>
      </c>
      <c r="L91" s="1" t="s">
        <v>7</v>
      </c>
      <c r="M91" s="1" t="s">
        <v>8</v>
      </c>
      <c r="N91" s="11" t="s">
        <v>31</v>
      </c>
      <c r="O91" s="11" t="s">
        <v>30</v>
      </c>
      <c r="P91" s="11" t="s">
        <v>29</v>
      </c>
    </row>
    <row r="92" spans="1:16">
      <c r="A92" s="2" t="s">
        <v>11</v>
      </c>
      <c r="B92" s="3" t="s">
        <v>9</v>
      </c>
      <c r="C92" s="4" t="s">
        <v>10</v>
      </c>
      <c r="D92" s="3">
        <v>3678</v>
      </c>
      <c r="E92" s="2">
        <v>32</v>
      </c>
      <c r="F92" s="4">
        <v>8096</v>
      </c>
      <c r="G92" s="4"/>
      <c r="H92" s="4">
        <v>4443.5</v>
      </c>
      <c r="I92" s="4"/>
      <c r="J92" s="4"/>
      <c r="K92" s="5">
        <v>8.6999999999999994E-3</v>
      </c>
      <c r="L92" s="2">
        <v>28</v>
      </c>
      <c r="M92" s="2">
        <v>4</v>
      </c>
      <c r="N92" s="13">
        <f>F92/L92</f>
        <v>289.14285714285717</v>
      </c>
      <c r="O92" s="13">
        <f t="shared" ref="O92:O100" si="2">F92/M92</f>
        <v>2024</v>
      </c>
      <c r="P92" s="13">
        <f>F92/(M92+L92)</f>
        <v>253</v>
      </c>
    </row>
    <row r="93" spans="1:16">
      <c r="A93" s="7" t="s">
        <v>12</v>
      </c>
      <c r="B93" s="8" t="s">
        <v>13</v>
      </c>
      <c r="C93" s="9" t="s">
        <v>10</v>
      </c>
      <c r="D93" s="8">
        <v>3497</v>
      </c>
      <c r="E93" s="7">
        <v>75</v>
      </c>
      <c r="F93" s="9">
        <v>15000</v>
      </c>
      <c r="G93" s="9"/>
      <c r="H93" s="9">
        <v>10254.66</v>
      </c>
      <c r="I93" s="9"/>
      <c r="J93" s="9"/>
      <c r="K93" s="10">
        <v>2.1399999999999999E-2</v>
      </c>
      <c r="L93" s="7">
        <v>46</v>
      </c>
      <c r="M93" s="7">
        <v>28</v>
      </c>
      <c r="N93" s="13">
        <f>F93/L93</f>
        <v>326.08695652173913</v>
      </c>
      <c r="O93" s="13">
        <f t="shared" si="2"/>
        <v>535.71428571428567</v>
      </c>
      <c r="P93" s="13">
        <f>F93/(L93+M93)</f>
        <v>202.70270270270271</v>
      </c>
    </row>
    <row r="94" spans="1:16">
      <c r="A94" s="2" t="s">
        <v>14</v>
      </c>
      <c r="B94" s="3" t="s">
        <v>9</v>
      </c>
      <c r="C94" s="4" t="s">
        <v>10</v>
      </c>
      <c r="D94" s="3">
        <v>3306</v>
      </c>
      <c r="E94" s="2">
        <v>15</v>
      </c>
      <c r="F94" s="4">
        <v>2884</v>
      </c>
      <c r="G94" s="4"/>
      <c r="H94" s="4">
        <v>2239.77</v>
      </c>
      <c r="I94" s="4"/>
      <c r="J94" s="4"/>
      <c r="K94" s="5">
        <v>4.4999999999999997E-3</v>
      </c>
      <c r="L94" s="2">
        <v>10</v>
      </c>
      <c r="M94" s="2">
        <v>4</v>
      </c>
      <c r="N94" s="13">
        <f t="shared" ref="N94:N102" si="3">F94/L94</f>
        <v>288.39999999999998</v>
      </c>
      <c r="O94" s="13">
        <f t="shared" si="2"/>
        <v>721</v>
      </c>
      <c r="P94" s="13">
        <f>F94/(M94+L94)</f>
        <v>206</v>
      </c>
    </row>
    <row r="95" spans="1:16">
      <c r="A95" s="7" t="s">
        <v>15</v>
      </c>
      <c r="B95" s="8" t="s">
        <v>16</v>
      </c>
      <c r="C95" s="9" t="s">
        <v>10</v>
      </c>
      <c r="D95" s="8">
        <v>3192</v>
      </c>
      <c r="E95" s="7">
        <v>163</v>
      </c>
      <c r="F95" s="9">
        <v>14000</v>
      </c>
      <c r="G95" s="9"/>
      <c r="H95" s="9">
        <v>24400.73</v>
      </c>
      <c r="I95" s="9"/>
      <c r="J95" s="9"/>
      <c r="K95" s="10">
        <v>5.11E-2</v>
      </c>
      <c r="L95" s="7">
        <v>64</v>
      </c>
      <c r="M95" s="7">
        <v>99</v>
      </c>
      <c r="N95" s="13">
        <f t="shared" si="3"/>
        <v>218.75</v>
      </c>
      <c r="O95" s="13">
        <f t="shared" si="2"/>
        <v>141.41414141414143</v>
      </c>
      <c r="P95" s="13">
        <f>F95/(L95+M95)</f>
        <v>85.889570552147234</v>
      </c>
    </row>
    <row r="96" spans="1:16">
      <c r="A96" s="2" t="s">
        <v>17</v>
      </c>
      <c r="B96" s="3" t="s">
        <v>13</v>
      </c>
      <c r="C96" s="4" t="s">
        <v>10</v>
      </c>
      <c r="D96" s="3">
        <v>4000</v>
      </c>
      <c r="E96" s="2">
        <v>10</v>
      </c>
      <c r="F96" s="4">
        <v>8014</v>
      </c>
      <c r="G96" s="4"/>
      <c r="H96" s="4">
        <v>2600</v>
      </c>
      <c r="I96" s="4"/>
      <c r="J96" s="4"/>
      <c r="K96" s="5">
        <v>4.1000000000000003E-3</v>
      </c>
      <c r="L96" s="2">
        <v>8</v>
      </c>
      <c r="M96" s="2">
        <v>12</v>
      </c>
      <c r="N96" s="13">
        <f t="shared" si="3"/>
        <v>1001.75</v>
      </c>
      <c r="O96" s="13">
        <f t="shared" si="2"/>
        <v>667.83333333333337</v>
      </c>
      <c r="P96" s="13">
        <f>F96/(L96+M96)</f>
        <v>400.7</v>
      </c>
    </row>
    <row r="97" spans="1:16">
      <c r="A97" s="2" t="s">
        <v>18</v>
      </c>
      <c r="B97" s="3" t="s">
        <v>9</v>
      </c>
      <c r="C97" s="4" t="s">
        <v>10</v>
      </c>
      <c r="D97" s="3">
        <v>1886</v>
      </c>
      <c r="E97" s="2">
        <v>13</v>
      </c>
      <c r="F97" s="4">
        <v>2652</v>
      </c>
      <c r="G97" s="4"/>
      <c r="H97" s="4">
        <v>2082.21</v>
      </c>
      <c r="I97" s="4"/>
      <c r="J97" s="4"/>
      <c r="K97" s="5">
        <v>6.8999999999999999E-3</v>
      </c>
      <c r="L97" s="2">
        <v>11</v>
      </c>
      <c r="M97" s="2">
        <v>2</v>
      </c>
      <c r="N97" s="13">
        <f t="shared" si="3"/>
        <v>241.09090909090909</v>
      </c>
      <c r="O97" s="13">
        <f t="shared" si="2"/>
        <v>1326</v>
      </c>
      <c r="P97" s="13">
        <f>F97/(M97+L97)</f>
        <v>204</v>
      </c>
    </row>
    <row r="98" spans="1:16">
      <c r="A98" s="7" t="s">
        <v>19</v>
      </c>
      <c r="B98" s="8" t="s">
        <v>13</v>
      </c>
      <c r="C98" s="9" t="s">
        <v>10</v>
      </c>
      <c r="D98" s="8">
        <v>1298</v>
      </c>
      <c r="E98" s="7">
        <v>27</v>
      </c>
      <c r="F98" s="7">
        <v>4135</v>
      </c>
      <c r="G98" s="7"/>
      <c r="H98" s="9">
        <v>4413.6000000000004</v>
      </c>
      <c r="I98" s="7"/>
      <c r="J98" s="7"/>
      <c r="K98" s="10">
        <v>2.0799999999999999E-2</v>
      </c>
      <c r="L98" s="7">
        <v>24</v>
      </c>
      <c r="M98" s="7">
        <v>3</v>
      </c>
      <c r="N98" s="13">
        <f t="shared" si="3"/>
        <v>172.29166666666666</v>
      </c>
      <c r="O98" s="13">
        <f t="shared" si="2"/>
        <v>1378.3333333333333</v>
      </c>
      <c r="P98" s="13">
        <f>F98/(L98+M98)</f>
        <v>153.14814814814815</v>
      </c>
    </row>
    <row r="99" spans="1:16">
      <c r="A99" s="2" t="s">
        <v>20</v>
      </c>
      <c r="B99" s="3" t="s">
        <v>9</v>
      </c>
      <c r="C99" s="4" t="s">
        <v>10</v>
      </c>
      <c r="D99" s="3">
        <v>1257</v>
      </c>
      <c r="E99" s="2">
        <v>32</v>
      </c>
      <c r="F99" s="4">
        <v>6124</v>
      </c>
      <c r="G99" s="4"/>
      <c r="H99" s="4">
        <v>4568.8</v>
      </c>
      <c r="I99" s="4"/>
      <c r="J99" s="4"/>
      <c r="K99" s="5">
        <v>2.5499999999999998E-2</v>
      </c>
      <c r="L99" s="2">
        <v>23</v>
      </c>
      <c r="M99" s="2">
        <v>9</v>
      </c>
      <c r="N99" s="13">
        <f t="shared" si="3"/>
        <v>266.26086956521738</v>
      </c>
      <c r="O99" s="13">
        <f t="shared" si="2"/>
        <v>680.44444444444446</v>
      </c>
      <c r="P99" s="13">
        <f>F99/(M99+L99)</f>
        <v>191.375</v>
      </c>
    </row>
    <row r="100" spans="1:16">
      <c r="A100" s="7" t="s">
        <v>21</v>
      </c>
      <c r="B100" s="8" t="s">
        <v>16</v>
      </c>
      <c r="C100" s="9" t="s">
        <v>10</v>
      </c>
      <c r="D100" s="7">
        <v>678</v>
      </c>
      <c r="E100" s="7">
        <v>16</v>
      </c>
      <c r="F100" s="9">
        <v>2161</v>
      </c>
      <c r="G100" s="9"/>
      <c r="H100" s="9">
        <v>2061.64</v>
      </c>
      <c r="I100" s="9"/>
      <c r="J100" s="9"/>
      <c r="K100" s="10">
        <v>2.3599999999999999E-2</v>
      </c>
      <c r="L100" s="7">
        <v>12</v>
      </c>
      <c r="M100" s="7">
        <v>4</v>
      </c>
      <c r="N100" s="13">
        <f t="shared" si="3"/>
        <v>180.08333333333334</v>
      </c>
      <c r="O100" s="13">
        <f t="shared" si="2"/>
        <v>540.25</v>
      </c>
      <c r="P100" s="13">
        <f>F100/(L100+M100)</f>
        <v>135.0625</v>
      </c>
    </row>
    <row r="101" spans="1:16">
      <c r="A101" s="2" t="s">
        <v>22</v>
      </c>
      <c r="B101" s="2" t="s">
        <v>9</v>
      </c>
      <c r="C101" s="4" t="s">
        <v>10</v>
      </c>
      <c r="D101" s="2">
        <v>317</v>
      </c>
      <c r="E101" s="2">
        <v>19</v>
      </c>
      <c r="F101" s="2">
        <v>1559</v>
      </c>
      <c r="G101" s="2"/>
      <c r="H101" s="4">
        <v>2671</v>
      </c>
      <c r="I101" s="2"/>
      <c r="J101" s="2"/>
      <c r="K101" s="5">
        <v>5.9900000000000002E-2</v>
      </c>
      <c r="L101" s="2">
        <v>11</v>
      </c>
      <c r="M101" s="2">
        <v>8</v>
      </c>
      <c r="N101" s="13">
        <f t="shared" si="3"/>
        <v>141.72727272727272</v>
      </c>
      <c r="O101" s="13">
        <f t="shared" ref="O101" si="4">F101/M101</f>
        <v>194.875</v>
      </c>
      <c r="P101" s="13">
        <f>F101/(M101+L101)</f>
        <v>82.05263157894737</v>
      </c>
    </row>
    <row r="102" spans="1:16">
      <c r="A102" s="7" t="s">
        <v>23</v>
      </c>
      <c r="B102" s="7" t="s">
        <v>13</v>
      </c>
      <c r="C102" s="9" t="s">
        <v>10</v>
      </c>
      <c r="D102" s="7">
        <v>94</v>
      </c>
      <c r="E102" s="7">
        <v>3</v>
      </c>
      <c r="F102" s="9">
        <v>246</v>
      </c>
      <c r="G102" s="9"/>
      <c r="H102" s="9">
        <v>491.35</v>
      </c>
      <c r="I102" s="9"/>
      <c r="J102" s="9"/>
      <c r="K102" s="10">
        <v>3.1899999999999998E-2</v>
      </c>
      <c r="L102" s="7">
        <v>3</v>
      </c>
      <c r="M102" s="7">
        <v>0</v>
      </c>
      <c r="N102" s="13">
        <f t="shared" si="3"/>
        <v>82</v>
      </c>
      <c r="O102" s="13" t="e">
        <f>F102/M102</f>
        <v>#DIV/0!</v>
      </c>
      <c r="P102" s="13">
        <f>F102/(L102+M102)</f>
        <v>82</v>
      </c>
    </row>
  </sheetData>
  <autoFilter ref="A91:M102" xr:uid="{8266BE46-1264-417B-AFD8-F6698C9CE5B7}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C945C-C816-4507-90AE-D0EAA776FB9C}">
  <dimension ref="A1:O38"/>
  <sheetViews>
    <sheetView workbookViewId="0">
      <selection activeCell="L31" sqref="L31"/>
    </sheetView>
  </sheetViews>
  <sheetFormatPr defaultRowHeight="14.25"/>
  <cols>
    <col min="1" max="1" width="33.875" bestFit="1" customWidth="1"/>
    <col min="2" max="2" width="19.875" customWidth="1"/>
    <col min="4" max="4" width="6.625" bestFit="1" customWidth="1"/>
    <col min="5" max="5" width="14.125" customWidth="1"/>
    <col min="6" max="6" width="22.875" customWidth="1"/>
    <col min="7" max="7" width="19.75" bestFit="1" customWidth="1"/>
    <col min="8" max="8" width="19.75" customWidth="1"/>
    <col min="9" max="9" width="17.625" bestFit="1" customWidth="1"/>
    <col min="10" max="10" width="17.625" customWidth="1"/>
    <col min="11" max="11" width="24.375" bestFit="1" customWidth="1"/>
    <col min="12" max="12" width="28.25" bestFit="1" customWidth="1"/>
    <col min="13" max="13" width="14.875" customWidth="1"/>
  </cols>
  <sheetData>
    <row r="1" spans="1:15">
      <c r="A1" s="1" t="s">
        <v>174</v>
      </c>
      <c r="B1" s="1" t="s">
        <v>2</v>
      </c>
      <c r="C1" s="1" t="s">
        <v>3</v>
      </c>
      <c r="D1" s="1" t="s">
        <v>5</v>
      </c>
      <c r="E1" s="1" t="s">
        <v>6</v>
      </c>
      <c r="F1" s="1" t="s">
        <v>32</v>
      </c>
      <c r="G1" s="1" t="s">
        <v>161</v>
      </c>
      <c r="H1" s="1" t="s">
        <v>163</v>
      </c>
      <c r="I1" s="1" t="s">
        <v>164</v>
      </c>
      <c r="J1" s="1" t="s">
        <v>165</v>
      </c>
      <c r="K1" s="1" t="s">
        <v>7</v>
      </c>
      <c r="L1" s="1" t="s">
        <v>8</v>
      </c>
      <c r="M1" s="11" t="s">
        <v>34</v>
      </c>
      <c r="N1" s="11" t="s">
        <v>35</v>
      </c>
      <c r="O1" s="11" t="s">
        <v>36</v>
      </c>
    </row>
    <row r="2" spans="1:15">
      <c r="A2" s="2" t="s">
        <v>40</v>
      </c>
      <c r="B2" s="4" t="s">
        <v>38</v>
      </c>
      <c r="C2" s="3">
        <v>3497</v>
      </c>
      <c r="D2" s="2">
        <v>75</v>
      </c>
      <c r="E2" s="5">
        <v>2.1399999999999999E-2</v>
      </c>
      <c r="F2" s="13">
        <v>15000</v>
      </c>
      <c r="G2" s="4">
        <v>10254.66</v>
      </c>
      <c r="H2" s="25">
        <f>G2/F2</f>
        <v>0.68364400000000003</v>
      </c>
      <c r="I2" s="13">
        <v>5000</v>
      </c>
      <c r="J2" s="25">
        <f>I2/F2</f>
        <v>0.33333333333333331</v>
      </c>
      <c r="K2" s="2">
        <v>46</v>
      </c>
      <c r="L2" s="2">
        <v>28</v>
      </c>
      <c r="M2" s="13">
        <v>326.08695652173913</v>
      </c>
      <c r="N2" s="13">
        <v>535.71428571428567</v>
      </c>
      <c r="O2" s="13">
        <v>202.70270270270271</v>
      </c>
    </row>
    <row r="3" spans="1:15">
      <c r="A3" s="2" t="s">
        <v>41</v>
      </c>
      <c r="B3" s="4" t="s">
        <v>38</v>
      </c>
      <c r="C3" s="3">
        <v>4000</v>
      </c>
      <c r="D3" s="2">
        <v>10</v>
      </c>
      <c r="E3" s="5">
        <v>4.1000000000000003E-3</v>
      </c>
      <c r="F3" s="13">
        <v>8014</v>
      </c>
      <c r="G3" s="4">
        <v>2600</v>
      </c>
      <c r="H3" s="25">
        <f t="shared" ref="H3:H5" si="0">G3/F3</f>
        <v>0.32443224357374595</v>
      </c>
      <c r="I3" s="13">
        <v>3000</v>
      </c>
      <c r="J3" s="25">
        <f t="shared" ref="J3:J5" si="1">I3/F3</f>
        <v>0.3743448964312453</v>
      </c>
      <c r="K3" s="2">
        <v>8</v>
      </c>
      <c r="L3" s="2">
        <v>12</v>
      </c>
      <c r="M3" s="13">
        <v>1001.75</v>
      </c>
      <c r="N3" s="13">
        <v>667.83333333333337</v>
      </c>
      <c r="O3" s="13">
        <v>400.7</v>
      </c>
    </row>
    <row r="4" spans="1:15">
      <c r="A4" s="2" t="s">
        <v>42</v>
      </c>
      <c r="B4" s="4" t="s">
        <v>39</v>
      </c>
      <c r="C4" s="3">
        <v>1298</v>
      </c>
      <c r="D4" s="2">
        <v>27</v>
      </c>
      <c r="E4" s="5">
        <v>2.0799999999999999E-2</v>
      </c>
      <c r="F4" s="2">
        <v>4135</v>
      </c>
      <c r="G4" s="4">
        <v>4413.6000000000004</v>
      </c>
      <c r="H4" s="25">
        <f t="shared" si="0"/>
        <v>1.0673760580411125</v>
      </c>
      <c r="I4" s="13">
        <v>4000</v>
      </c>
      <c r="J4" s="25">
        <f>I4/F4</f>
        <v>0.96735187424425639</v>
      </c>
      <c r="K4" s="2">
        <v>24</v>
      </c>
      <c r="L4" s="2">
        <v>3</v>
      </c>
      <c r="M4" s="13">
        <v>172.29166666666666</v>
      </c>
      <c r="N4" s="13">
        <v>1378.3333333333333</v>
      </c>
      <c r="O4" s="13">
        <v>153.14814814814815</v>
      </c>
    </row>
    <row r="5" spans="1:15">
      <c r="A5" s="2" t="s">
        <v>43</v>
      </c>
      <c r="B5" s="4" t="s">
        <v>173</v>
      </c>
      <c r="C5" s="2">
        <v>94</v>
      </c>
      <c r="D5" s="2">
        <v>3</v>
      </c>
      <c r="E5" s="5">
        <v>3.1899999999999998E-2</v>
      </c>
      <c r="F5" s="13">
        <v>246</v>
      </c>
      <c r="G5" s="4">
        <v>491.35</v>
      </c>
      <c r="H5" s="25">
        <f t="shared" si="0"/>
        <v>1.997357723577236</v>
      </c>
      <c r="I5" s="13">
        <v>6000</v>
      </c>
      <c r="J5" s="25">
        <f t="shared" si="1"/>
        <v>24.390243902439025</v>
      </c>
      <c r="K5" s="2">
        <v>3</v>
      </c>
      <c r="L5" s="2">
        <v>0</v>
      </c>
      <c r="M5" s="13">
        <v>82</v>
      </c>
      <c r="N5" s="13">
        <v>0</v>
      </c>
      <c r="O5" s="13">
        <v>82</v>
      </c>
    </row>
    <row r="6" spans="1:15">
      <c r="A6" s="12" t="s">
        <v>24</v>
      </c>
      <c r="M6" s="6">
        <f>AVERAGE(M2:M5)</f>
        <v>395.53215579710144</v>
      </c>
      <c r="N6" s="6">
        <f>AVERAGE(N2:N5)</f>
        <v>645.47023809523807</v>
      </c>
      <c r="O6" s="6">
        <f>AVERAGE(O2:O5)</f>
        <v>209.63771271271273</v>
      </c>
    </row>
    <row r="8" spans="1:15">
      <c r="A8" s="1" t="s">
        <v>175</v>
      </c>
      <c r="B8" s="1" t="s">
        <v>2</v>
      </c>
      <c r="C8" s="1" t="s">
        <v>3</v>
      </c>
      <c r="D8" s="1" t="s">
        <v>5</v>
      </c>
      <c r="E8" s="1" t="s">
        <v>6</v>
      </c>
      <c r="F8" s="1" t="s">
        <v>32</v>
      </c>
      <c r="G8" s="1" t="s">
        <v>161</v>
      </c>
      <c r="H8" s="1" t="s">
        <v>163</v>
      </c>
      <c r="I8" s="1" t="s">
        <v>164</v>
      </c>
      <c r="J8" s="1" t="s">
        <v>165</v>
      </c>
      <c r="K8" s="1" t="s">
        <v>7</v>
      </c>
      <c r="L8" s="1" t="s">
        <v>8</v>
      </c>
      <c r="M8" s="11" t="s">
        <v>34</v>
      </c>
      <c r="N8" s="11" t="s">
        <v>35</v>
      </c>
      <c r="O8" s="11" t="s">
        <v>36</v>
      </c>
    </row>
    <row r="9" spans="1:15">
      <c r="A9" s="2" t="s">
        <v>44</v>
      </c>
      <c r="B9" s="4" t="s">
        <v>38</v>
      </c>
      <c r="C9" s="3">
        <v>3192</v>
      </c>
      <c r="D9" s="2">
        <v>163</v>
      </c>
      <c r="E9" s="5">
        <v>5.11E-2</v>
      </c>
      <c r="F9" s="13">
        <v>14000</v>
      </c>
      <c r="G9" s="13">
        <v>24400.73</v>
      </c>
      <c r="H9" s="25">
        <f>G9/F9</f>
        <v>1.7429092857142856</v>
      </c>
      <c r="I9" s="13">
        <v>5000</v>
      </c>
      <c r="J9" s="25">
        <f t="shared" ref="J9:J10" si="2">I9/F9</f>
        <v>0.35714285714285715</v>
      </c>
      <c r="K9" s="2">
        <v>64</v>
      </c>
      <c r="L9" s="2">
        <v>99</v>
      </c>
      <c r="M9" s="13">
        <v>218.75</v>
      </c>
      <c r="N9" s="13">
        <v>141.41414141414143</v>
      </c>
      <c r="O9" s="13">
        <v>85.889570552147234</v>
      </c>
    </row>
    <row r="10" spans="1:15">
      <c r="A10" s="2" t="s">
        <v>45</v>
      </c>
      <c r="B10" s="4" t="s">
        <v>38</v>
      </c>
      <c r="C10" s="2">
        <v>678</v>
      </c>
      <c r="D10" s="2">
        <v>16</v>
      </c>
      <c r="E10" s="5">
        <v>2.3599999999999999E-2</v>
      </c>
      <c r="F10" s="13">
        <v>2161</v>
      </c>
      <c r="G10" s="13">
        <v>2061.64</v>
      </c>
      <c r="H10" s="25">
        <f t="shared" ref="H10" si="3">G10/F10</f>
        <v>0.95402128644146222</v>
      </c>
      <c r="I10" s="13">
        <v>3000</v>
      </c>
      <c r="J10" s="25">
        <f t="shared" si="2"/>
        <v>1.3882461823229986</v>
      </c>
      <c r="K10" s="2">
        <v>12</v>
      </c>
      <c r="L10" s="2">
        <v>4</v>
      </c>
      <c r="M10" s="13">
        <v>180.08333333333334</v>
      </c>
      <c r="N10" s="13">
        <v>540.25</v>
      </c>
      <c r="O10" s="13">
        <v>135.0625</v>
      </c>
    </row>
    <row r="11" spans="1:15">
      <c r="A11" s="12" t="s">
        <v>24</v>
      </c>
      <c r="M11" s="6">
        <f>AVERAGE(M7:M10)</f>
        <v>199.41666666666669</v>
      </c>
      <c r="N11" s="6">
        <f>AVERAGE(N7:N10)</f>
        <v>340.83207070707073</v>
      </c>
      <c r="O11" s="6">
        <f>AVERAGE(O7:O10)</f>
        <v>110.47603527607362</v>
      </c>
    </row>
    <row r="13" spans="1:15">
      <c r="A13" s="1" t="s">
        <v>176</v>
      </c>
      <c r="B13" s="1" t="s">
        <v>2</v>
      </c>
      <c r="C13" s="1" t="s">
        <v>3</v>
      </c>
      <c r="D13" s="1" t="s">
        <v>5</v>
      </c>
      <c r="E13" s="1" t="s">
        <v>6</v>
      </c>
      <c r="F13" s="1" t="s">
        <v>32</v>
      </c>
      <c r="G13" s="1" t="s">
        <v>161</v>
      </c>
      <c r="H13" s="1" t="s">
        <v>163</v>
      </c>
      <c r="I13" s="1" t="s">
        <v>164</v>
      </c>
      <c r="J13" s="1" t="s">
        <v>165</v>
      </c>
      <c r="K13" s="1" t="s">
        <v>7</v>
      </c>
      <c r="L13" s="1" t="s">
        <v>8</v>
      </c>
      <c r="M13" s="11" t="s">
        <v>34</v>
      </c>
      <c r="N13" s="11" t="s">
        <v>35</v>
      </c>
      <c r="O13" s="11" t="s">
        <v>36</v>
      </c>
    </row>
    <row r="14" spans="1:15">
      <c r="A14" s="2" t="s">
        <v>46</v>
      </c>
      <c r="B14" s="4" t="s">
        <v>38</v>
      </c>
      <c r="C14" s="3">
        <v>3678</v>
      </c>
      <c r="D14" s="2">
        <v>32</v>
      </c>
      <c r="E14" s="5">
        <v>8.6999999999999994E-3</v>
      </c>
      <c r="F14" s="13">
        <v>8096</v>
      </c>
      <c r="G14" s="13">
        <v>4443.5</v>
      </c>
      <c r="H14" s="25">
        <f>G14/F14</f>
        <v>0.54885128458498023</v>
      </c>
      <c r="I14" s="13">
        <v>5000</v>
      </c>
      <c r="J14" s="25">
        <f t="shared" ref="J14:J16" si="4">I14/F14</f>
        <v>0.6175889328063241</v>
      </c>
      <c r="K14" s="2">
        <v>28</v>
      </c>
      <c r="L14" s="2">
        <v>4</v>
      </c>
      <c r="M14" s="13">
        <v>289.14285714285717</v>
      </c>
      <c r="N14" s="13">
        <v>2024</v>
      </c>
      <c r="O14" s="13">
        <v>253</v>
      </c>
    </row>
    <row r="15" spans="1:15">
      <c r="A15" s="2" t="s">
        <v>47</v>
      </c>
      <c r="B15" s="4" t="s">
        <v>38</v>
      </c>
      <c r="C15" s="3">
        <v>3306</v>
      </c>
      <c r="D15" s="2">
        <v>15</v>
      </c>
      <c r="E15" s="5">
        <v>4.4999999999999997E-3</v>
      </c>
      <c r="F15" s="13">
        <v>2884</v>
      </c>
      <c r="G15" s="13">
        <v>2239.77</v>
      </c>
      <c r="H15" s="25">
        <f>G15/F15</f>
        <v>0.7766192787794729</v>
      </c>
      <c r="I15" s="13">
        <v>5000</v>
      </c>
      <c r="J15" s="25">
        <f t="shared" si="4"/>
        <v>1.7337031900138695</v>
      </c>
      <c r="K15" s="2">
        <v>10</v>
      </c>
      <c r="L15" s="2">
        <v>4</v>
      </c>
      <c r="M15" s="13">
        <v>288.39999999999998</v>
      </c>
      <c r="N15" s="13">
        <v>721</v>
      </c>
      <c r="O15" s="13">
        <v>206</v>
      </c>
    </row>
    <row r="16" spans="1:15">
      <c r="A16" s="2" t="s">
        <v>48</v>
      </c>
      <c r="B16" s="4" t="s">
        <v>39</v>
      </c>
      <c r="C16" s="3">
        <v>1886</v>
      </c>
      <c r="D16" s="2">
        <v>13</v>
      </c>
      <c r="E16" s="5">
        <v>6.8999999999999999E-3</v>
      </c>
      <c r="F16" s="13">
        <v>2652</v>
      </c>
      <c r="G16" s="13">
        <v>2082.21</v>
      </c>
      <c r="H16" s="25">
        <f t="shared" ref="H16" si="5">G16/F16</f>
        <v>0.78514705882352942</v>
      </c>
      <c r="I16" s="13">
        <v>3000</v>
      </c>
      <c r="J16" s="25">
        <f t="shared" si="4"/>
        <v>1.1312217194570136</v>
      </c>
      <c r="K16" s="2">
        <v>11</v>
      </c>
      <c r="L16" s="2">
        <v>2</v>
      </c>
      <c r="M16" s="13">
        <v>241.09090909090909</v>
      </c>
      <c r="N16" s="13">
        <v>1326</v>
      </c>
      <c r="O16" s="13">
        <v>204</v>
      </c>
    </row>
    <row r="19" spans="1:15">
      <c r="A19" s="1" t="s">
        <v>177</v>
      </c>
      <c r="B19" s="1" t="s">
        <v>2</v>
      </c>
      <c r="C19" s="1" t="s">
        <v>3</v>
      </c>
      <c r="D19" s="1" t="s">
        <v>5</v>
      </c>
      <c r="E19" s="1" t="s">
        <v>6</v>
      </c>
      <c r="F19" s="1" t="s">
        <v>32</v>
      </c>
      <c r="G19" s="1" t="s">
        <v>161</v>
      </c>
      <c r="H19" s="1" t="s">
        <v>163</v>
      </c>
      <c r="I19" s="1" t="s">
        <v>164</v>
      </c>
      <c r="J19" s="1" t="s">
        <v>165</v>
      </c>
      <c r="K19" s="1" t="s">
        <v>7</v>
      </c>
      <c r="L19" s="1" t="s">
        <v>8</v>
      </c>
      <c r="M19" s="11" t="s">
        <v>34</v>
      </c>
      <c r="N19" s="11" t="s">
        <v>35</v>
      </c>
      <c r="O19" s="11" t="s">
        <v>36</v>
      </c>
    </row>
    <row r="20" spans="1:15">
      <c r="A20" s="2" t="s">
        <v>49</v>
      </c>
      <c r="B20" s="4" t="s">
        <v>38</v>
      </c>
      <c r="C20" s="3">
        <v>3678</v>
      </c>
      <c r="D20" s="2">
        <v>32</v>
      </c>
      <c r="E20" s="5">
        <v>8.6999999999999994E-3</v>
      </c>
      <c r="F20" s="13">
        <v>8096</v>
      </c>
      <c r="G20" s="13">
        <v>4443.5</v>
      </c>
      <c r="H20" s="25">
        <f>G20/F20</f>
        <v>0.54885128458498023</v>
      </c>
      <c r="I20" s="13">
        <v>5000</v>
      </c>
      <c r="J20" s="25">
        <f t="shared" ref="J20:J21" si="6">I20/F20</f>
        <v>0.6175889328063241</v>
      </c>
      <c r="K20" s="2">
        <v>28</v>
      </c>
      <c r="L20" s="2">
        <v>4</v>
      </c>
      <c r="M20" s="13">
        <v>289.14285714285717</v>
      </c>
      <c r="N20" s="13">
        <v>2024</v>
      </c>
      <c r="O20" s="13">
        <v>253</v>
      </c>
    </row>
    <row r="21" spans="1:15">
      <c r="A21" s="2" t="s">
        <v>50</v>
      </c>
      <c r="B21" s="4" t="s">
        <v>39</v>
      </c>
      <c r="C21" s="3">
        <v>3306</v>
      </c>
      <c r="D21" s="2">
        <v>15</v>
      </c>
      <c r="E21" s="5">
        <v>4.4999999999999997E-3</v>
      </c>
      <c r="F21" s="13">
        <v>2884</v>
      </c>
      <c r="G21" s="4">
        <v>2239.77</v>
      </c>
      <c r="H21" s="25">
        <f t="shared" ref="H21" si="7">G21/F21</f>
        <v>0.7766192787794729</v>
      </c>
      <c r="I21" s="13">
        <v>3000</v>
      </c>
      <c r="J21" s="25">
        <f t="shared" si="6"/>
        <v>1.0402219140083218</v>
      </c>
      <c r="K21" s="2">
        <v>10</v>
      </c>
      <c r="L21" s="2">
        <v>4</v>
      </c>
      <c r="M21" s="13">
        <v>288.39999999999998</v>
      </c>
      <c r="N21" s="13">
        <v>721</v>
      </c>
      <c r="O21" s="13">
        <v>206</v>
      </c>
    </row>
    <row r="22" spans="1:15">
      <c r="A22" s="12" t="s">
        <v>24</v>
      </c>
      <c r="M22" s="6">
        <f>AVERAGE(M18:M21)</f>
        <v>288.7714285714286</v>
      </c>
      <c r="N22" s="6">
        <f>AVERAGE(N18:N21)</f>
        <v>1372.5</v>
      </c>
      <c r="O22" s="6">
        <f>AVERAGE(O18:O21)</f>
        <v>229.5</v>
      </c>
    </row>
    <row r="24" spans="1:15">
      <c r="A24" s="1" t="s">
        <v>51</v>
      </c>
      <c r="B24" s="1" t="s">
        <v>2</v>
      </c>
      <c r="C24" s="1" t="s">
        <v>3</v>
      </c>
      <c r="D24" s="1" t="s">
        <v>5</v>
      </c>
      <c r="E24" s="1" t="s">
        <v>6</v>
      </c>
      <c r="F24" s="1" t="s">
        <v>32</v>
      </c>
      <c r="G24" s="1" t="s">
        <v>161</v>
      </c>
      <c r="H24" s="1" t="s">
        <v>163</v>
      </c>
      <c r="I24" s="1" t="s">
        <v>164</v>
      </c>
      <c r="J24" s="1" t="s">
        <v>165</v>
      </c>
      <c r="K24" s="1" t="s">
        <v>7</v>
      </c>
      <c r="L24" s="1" t="s">
        <v>8</v>
      </c>
      <c r="M24" s="11" t="s">
        <v>34</v>
      </c>
      <c r="N24" s="11" t="s">
        <v>35</v>
      </c>
      <c r="O24" s="11" t="s">
        <v>36</v>
      </c>
    </row>
    <row r="25" spans="1:15">
      <c r="A25" s="2" t="s">
        <v>52</v>
      </c>
      <c r="B25" s="4" t="s">
        <v>38</v>
      </c>
      <c r="C25" s="3">
        <v>3678</v>
      </c>
      <c r="D25" s="2">
        <v>32</v>
      </c>
      <c r="E25" s="5">
        <v>8.6999999999999994E-3</v>
      </c>
      <c r="F25" s="13">
        <v>8096</v>
      </c>
      <c r="G25" s="13">
        <v>4443.5</v>
      </c>
      <c r="H25" s="25">
        <f>G25/F25</f>
        <v>0.54885128458498023</v>
      </c>
      <c r="I25" s="13">
        <v>5000</v>
      </c>
      <c r="J25" s="25">
        <f t="shared" ref="J25:J26" si="8">I25/F25</f>
        <v>0.6175889328063241</v>
      </c>
      <c r="K25" s="2">
        <v>28</v>
      </c>
      <c r="L25" s="2">
        <v>4</v>
      </c>
      <c r="M25" s="13">
        <v>289.14285714285717</v>
      </c>
      <c r="N25" s="13">
        <v>2024</v>
      </c>
      <c r="O25" s="13">
        <v>253</v>
      </c>
    </row>
    <row r="26" spans="1:15">
      <c r="A26" s="2" t="s">
        <v>53</v>
      </c>
      <c r="B26" s="4" t="s">
        <v>173</v>
      </c>
      <c r="C26" s="3">
        <v>3306</v>
      </c>
      <c r="D26" s="2">
        <v>15</v>
      </c>
      <c r="E26" s="5">
        <v>4.4999999999999997E-3</v>
      </c>
      <c r="F26" s="13">
        <v>2884</v>
      </c>
      <c r="G26" s="13">
        <v>2239.77</v>
      </c>
      <c r="H26" s="25">
        <f t="shared" ref="H26" si="9">G26/F26</f>
        <v>0.7766192787794729</v>
      </c>
      <c r="I26" s="13">
        <v>3000</v>
      </c>
      <c r="J26" s="25">
        <f t="shared" si="8"/>
        <v>1.0402219140083218</v>
      </c>
      <c r="K26" s="2">
        <v>10</v>
      </c>
      <c r="L26" s="2">
        <v>4</v>
      </c>
      <c r="M26" s="13">
        <v>288.39999999999998</v>
      </c>
      <c r="N26" s="13">
        <v>721</v>
      </c>
      <c r="O26" s="13">
        <v>206</v>
      </c>
    </row>
    <row r="27" spans="1:15">
      <c r="A27" s="12" t="s">
        <v>24</v>
      </c>
      <c r="M27" s="6">
        <f>AVERAGE(M23:M26)</f>
        <v>288.7714285714286</v>
      </c>
      <c r="N27" s="6">
        <f>AVERAGE(N23:N26)</f>
        <v>1372.5</v>
      </c>
      <c r="O27" s="6">
        <f>AVERAGE(O23:O26)</f>
        <v>229.5</v>
      </c>
    </row>
    <row r="28" spans="1:15">
      <c r="A28" s="12" t="s">
        <v>119</v>
      </c>
      <c r="F28" s="16"/>
    </row>
    <row r="29" spans="1:15">
      <c r="A29" s="12" t="s">
        <v>120</v>
      </c>
      <c r="F29" s="16"/>
    </row>
    <row r="30" spans="1:15">
      <c r="A30" s="15" t="s">
        <v>118</v>
      </c>
    </row>
    <row r="32" spans="1:15" ht="15" thickBot="1"/>
    <row r="33" spans="12:13" ht="15" thickBot="1">
      <c r="L33" s="32" t="s">
        <v>166</v>
      </c>
      <c r="M33" s="33" t="s">
        <v>167</v>
      </c>
    </row>
    <row r="34" spans="12:13" ht="15" thickBot="1">
      <c r="L34" s="34" t="s">
        <v>159</v>
      </c>
      <c r="M34" s="35">
        <v>0.6</v>
      </c>
    </row>
    <row r="35" spans="12:13" ht="15" thickBot="1">
      <c r="L35" s="34" t="s">
        <v>168</v>
      </c>
      <c r="M35" s="35">
        <v>0.2</v>
      </c>
    </row>
    <row r="36" spans="12:13" ht="15" thickBot="1">
      <c r="L36" s="34" t="s">
        <v>169</v>
      </c>
      <c r="M36" s="35">
        <v>0.1</v>
      </c>
    </row>
    <row r="37" spans="12:13" ht="15" thickBot="1">
      <c r="L37" s="34" t="s">
        <v>170</v>
      </c>
      <c r="M37" s="35">
        <v>0.1</v>
      </c>
    </row>
    <row r="38" spans="12:13" ht="15" thickBot="1">
      <c r="L38" s="36"/>
      <c r="M38" s="35">
        <v>1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13766-D4DC-4D1C-A6CF-861FDC6EBBD6}">
  <dimension ref="A1:A3"/>
  <sheetViews>
    <sheetView workbookViewId="0">
      <selection activeCell="A4" sqref="A4"/>
    </sheetView>
  </sheetViews>
  <sheetFormatPr defaultRowHeight="14.25"/>
  <sheetData>
    <row r="1" spans="1:1">
      <c r="A1" t="s">
        <v>181</v>
      </c>
    </row>
    <row r="2" spans="1:1">
      <c r="A2" t="s">
        <v>182</v>
      </c>
    </row>
    <row r="3" spans="1:1">
      <c r="A3" t="s">
        <v>183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1A656-A7E3-43DE-9FE2-D7D7DA34E0A0}">
  <dimension ref="A1:L10"/>
  <sheetViews>
    <sheetView workbookViewId="0">
      <selection activeCell="A4" sqref="A4"/>
    </sheetView>
  </sheetViews>
  <sheetFormatPr defaultRowHeight="14.25"/>
  <cols>
    <col min="1" max="1" width="35.75" bestFit="1" customWidth="1"/>
    <col min="2" max="2" width="19.5" bestFit="1" customWidth="1"/>
    <col min="4" max="4" width="10.875" bestFit="1" customWidth="1"/>
    <col min="7" max="7" width="10.875" bestFit="1" customWidth="1"/>
  </cols>
  <sheetData>
    <row r="1" spans="1:12">
      <c r="A1" s="1" t="s">
        <v>55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32</v>
      </c>
      <c r="H1" s="1" t="s">
        <v>7</v>
      </c>
      <c r="I1" s="1" t="s">
        <v>8</v>
      </c>
      <c r="J1" s="11" t="s">
        <v>34</v>
      </c>
      <c r="K1" s="11" t="s">
        <v>35</v>
      </c>
      <c r="L1" s="11" t="s">
        <v>36</v>
      </c>
    </row>
    <row r="2" spans="1:12">
      <c r="A2" s="2" t="s">
        <v>57</v>
      </c>
      <c r="B2" s="4" t="s">
        <v>56</v>
      </c>
      <c r="C2" s="3">
        <v>3497</v>
      </c>
      <c r="D2" s="4">
        <v>10254.66</v>
      </c>
      <c r="E2" s="2">
        <v>75</v>
      </c>
      <c r="F2" s="5">
        <v>2.1399999999999999E-2</v>
      </c>
      <c r="G2" s="4">
        <v>15000</v>
      </c>
      <c r="H2" s="2">
        <v>46</v>
      </c>
      <c r="I2" s="2">
        <v>28</v>
      </c>
      <c r="J2" s="13">
        <v>326.08695652173913</v>
      </c>
      <c r="K2" s="13">
        <v>535.71428571428567</v>
      </c>
      <c r="L2" s="13">
        <v>202.70270270270271</v>
      </c>
    </row>
    <row r="3" spans="1:12">
      <c r="A3" s="2" t="s">
        <v>58</v>
      </c>
      <c r="B3" s="4" t="s">
        <v>56</v>
      </c>
      <c r="C3" s="3">
        <v>4000</v>
      </c>
      <c r="D3" s="4">
        <v>2600</v>
      </c>
      <c r="E3" s="2">
        <v>10</v>
      </c>
      <c r="F3" s="5">
        <v>4.1000000000000003E-3</v>
      </c>
      <c r="G3" s="4">
        <v>8014</v>
      </c>
      <c r="H3" s="2">
        <v>8</v>
      </c>
      <c r="I3" s="2">
        <v>12</v>
      </c>
      <c r="J3" s="13">
        <v>1001.75</v>
      </c>
      <c r="K3" s="13">
        <v>667.83333333333337</v>
      </c>
      <c r="L3" s="13">
        <v>400.7</v>
      </c>
    </row>
    <row r="4" spans="1:12">
      <c r="A4" s="12" t="s">
        <v>24</v>
      </c>
      <c r="J4" s="6">
        <f>AVERAGE(J2:J3)</f>
        <v>663.91847826086951</v>
      </c>
      <c r="K4" s="6">
        <f>AVERAGE(K2:K3)</f>
        <v>601.77380952380952</v>
      </c>
      <c r="L4" s="6">
        <f>AVERAGE(L2:L3)</f>
        <v>301.70135135135138</v>
      </c>
    </row>
    <row r="6" spans="1:12">
      <c r="G6" s="16" t="s">
        <v>33</v>
      </c>
    </row>
    <row r="10" spans="1:12">
      <c r="A10" s="15" t="s">
        <v>54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AE6C0-EA8E-45CF-AD15-B733EAAF9DB6}">
  <dimension ref="A1:H60"/>
  <sheetViews>
    <sheetView topLeftCell="A10" workbookViewId="0">
      <selection activeCell="C59" sqref="C59"/>
    </sheetView>
  </sheetViews>
  <sheetFormatPr defaultRowHeight="14.25"/>
  <cols>
    <col min="1" max="1" width="38.75" bestFit="1" customWidth="1"/>
    <col min="2" max="2" width="19.5" bestFit="1" customWidth="1"/>
    <col min="4" max="4" width="10.875" bestFit="1" customWidth="1"/>
    <col min="6" max="6" width="12.625" customWidth="1"/>
    <col min="7" max="7" width="24.375" bestFit="1" customWidth="1"/>
    <col min="8" max="8" width="28.25" bestFit="1" customWidth="1"/>
  </cols>
  <sheetData>
    <row r="1" spans="1:8">
      <c r="A1" t="s">
        <v>89</v>
      </c>
    </row>
    <row r="2" spans="1:8">
      <c r="A2" s="1" t="s">
        <v>86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8">
      <c r="A3" s="2"/>
      <c r="B3" s="4" t="s">
        <v>121</v>
      </c>
      <c r="C3" s="3">
        <v>3497</v>
      </c>
      <c r="D3" s="4">
        <v>10254.66</v>
      </c>
      <c r="E3" s="2">
        <v>75</v>
      </c>
      <c r="F3" s="5">
        <v>2.1399999999999999E-2</v>
      </c>
      <c r="G3" s="2">
        <v>46</v>
      </c>
      <c r="H3" s="2">
        <v>28</v>
      </c>
    </row>
    <row r="4" spans="1:8">
      <c r="A4" s="2"/>
      <c r="B4" s="4" t="s">
        <v>121</v>
      </c>
      <c r="C4" s="3">
        <v>4000</v>
      </c>
      <c r="D4" s="4">
        <v>2600</v>
      </c>
      <c r="E4" s="2">
        <v>10</v>
      </c>
      <c r="F4" s="5">
        <v>4.1000000000000003E-3</v>
      </c>
      <c r="G4" s="2">
        <v>8</v>
      </c>
      <c r="H4" s="2">
        <v>12</v>
      </c>
    </row>
    <row r="5" spans="1:8">
      <c r="A5" s="2"/>
      <c r="B5" s="4" t="s">
        <v>121</v>
      </c>
      <c r="C5" s="3">
        <v>4000</v>
      </c>
      <c r="D5" s="4">
        <v>2600</v>
      </c>
      <c r="E5" s="2">
        <v>10</v>
      </c>
      <c r="F5" s="5">
        <v>4.1000000000000003E-3</v>
      </c>
      <c r="G5" s="2">
        <v>8</v>
      </c>
      <c r="H5" s="2">
        <v>12</v>
      </c>
    </row>
    <row r="6" spans="1:8">
      <c r="A6" s="12" t="s">
        <v>24</v>
      </c>
    </row>
    <row r="13" spans="1:8">
      <c r="A13" t="s">
        <v>88</v>
      </c>
    </row>
    <row r="14" spans="1:8">
      <c r="A14" s="1" t="s">
        <v>86</v>
      </c>
      <c r="B14" s="1" t="s">
        <v>2</v>
      </c>
      <c r="C14" s="1" t="s">
        <v>3</v>
      </c>
      <c r="D14" s="1" t="s">
        <v>4</v>
      </c>
      <c r="E14" s="1" t="s">
        <v>5</v>
      </c>
      <c r="F14" s="1" t="s">
        <v>6</v>
      </c>
      <c r="G14" s="1" t="s">
        <v>7</v>
      </c>
      <c r="H14" s="1" t="s">
        <v>8</v>
      </c>
    </row>
    <row r="15" spans="1:8">
      <c r="A15" s="2"/>
      <c r="B15" s="4" t="s">
        <v>121</v>
      </c>
      <c r="C15" s="3">
        <v>3497</v>
      </c>
      <c r="D15" s="4">
        <v>10254.66</v>
      </c>
      <c r="E15" s="2">
        <v>75</v>
      </c>
      <c r="F15" s="5">
        <v>2.1399999999999999E-2</v>
      </c>
      <c r="G15" s="2">
        <v>46</v>
      </c>
      <c r="H15" s="2">
        <v>28</v>
      </c>
    </row>
    <row r="16" spans="1:8">
      <c r="A16" s="2"/>
      <c r="B16" s="4" t="s">
        <v>121</v>
      </c>
      <c r="C16" s="3">
        <v>4000</v>
      </c>
      <c r="D16" s="4">
        <v>2600</v>
      </c>
      <c r="E16" s="2">
        <v>10</v>
      </c>
      <c r="F16" s="5">
        <v>4.1000000000000003E-3</v>
      </c>
      <c r="G16" s="2">
        <v>8</v>
      </c>
      <c r="H16" s="2">
        <v>12</v>
      </c>
    </row>
    <row r="17" spans="1:8">
      <c r="A17" s="2"/>
      <c r="B17" s="4" t="s">
        <v>121</v>
      </c>
      <c r="C17" s="3">
        <v>4000</v>
      </c>
      <c r="D17" s="4">
        <v>2600</v>
      </c>
      <c r="E17" s="2">
        <v>10</v>
      </c>
      <c r="F17" s="5">
        <v>4.1000000000000003E-3</v>
      </c>
      <c r="G17" s="2">
        <v>8</v>
      </c>
      <c r="H17" s="2">
        <v>12</v>
      </c>
    </row>
    <row r="18" spans="1:8">
      <c r="A18" s="12" t="s">
        <v>24</v>
      </c>
    </row>
    <row r="19" spans="1:8">
      <c r="A19" s="15" t="s">
        <v>87</v>
      </c>
    </row>
    <row r="59" spans="1:1">
      <c r="A59" t="s">
        <v>179</v>
      </c>
    </row>
    <row r="60" spans="1:1">
      <c r="A60" t="s">
        <v>180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F7787-8F43-46C8-B58D-A50BE672FB85}">
  <dimension ref="A1:K42"/>
  <sheetViews>
    <sheetView workbookViewId="0">
      <selection activeCell="F20" sqref="F20"/>
    </sheetView>
  </sheetViews>
  <sheetFormatPr defaultRowHeight="14.25"/>
  <cols>
    <col min="2" max="3" width="25.625" customWidth="1"/>
    <col min="4" max="4" width="15.75" bestFit="1" customWidth="1"/>
    <col min="6" max="6" width="13.375" bestFit="1" customWidth="1"/>
    <col min="7" max="7" width="9.5" bestFit="1" customWidth="1"/>
    <col min="8" max="8" width="14.125" bestFit="1" customWidth="1"/>
    <col min="9" max="9" width="18" bestFit="1" customWidth="1"/>
    <col min="10" max="10" width="14.125" bestFit="1" customWidth="1"/>
    <col min="11" max="11" width="18" bestFit="1" customWidth="1"/>
  </cols>
  <sheetData>
    <row r="1" spans="1:11">
      <c r="A1" s="11" t="s">
        <v>61</v>
      </c>
      <c r="B1" s="11" t="s">
        <v>69</v>
      </c>
      <c r="C1" s="11" t="s">
        <v>187</v>
      </c>
      <c r="D1" s="11" t="s">
        <v>93</v>
      </c>
      <c r="E1" s="11" t="s">
        <v>94</v>
      </c>
      <c r="F1" s="11" t="s">
        <v>70</v>
      </c>
      <c r="G1" s="11" t="s">
        <v>71</v>
      </c>
      <c r="H1" s="11" t="s">
        <v>72</v>
      </c>
      <c r="I1" s="11" t="s">
        <v>73</v>
      </c>
      <c r="J1" s="11" t="s">
        <v>110</v>
      </c>
      <c r="K1" s="11" t="s">
        <v>152</v>
      </c>
    </row>
    <row r="2" spans="1:11">
      <c r="A2" t="s">
        <v>95</v>
      </c>
      <c r="B2" s="2" t="s">
        <v>107</v>
      </c>
      <c r="C2" s="2"/>
      <c r="D2" s="19"/>
      <c r="E2" s="19"/>
      <c r="F2" s="2">
        <v>30000</v>
      </c>
      <c r="G2" s="2">
        <v>300</v>
      </c>
      <c r="H2" s="2">
        <v>15000</v>
      </c>
      <c r="I2" s="2">
        <v>150</v>
      </c>
      <c r="J2" s="2"/>
      <c r="K2" s="2"/>
    </row>
    <row r="3" spans="1:11">
      <c r="A3" t="s">
        <v>96</v>
      </c>
      <c r="B3" s="2" t="s">
        <v>107</v>
      </c>
      <c r="C3" s="2"/>
      <c r="D3" s="19"/>
      <c r="E3" s="19"/>
      <c r="F3" s="2">
        <v>50000</v>
      </c>
      <c r="G3" s="2">
        <v>25000</v>
      </c>
      <c r="H3" s="2">
        <v>100000</v>
      </c>
      <c r="I3" s="2">
        <v>50000</v>
      </c>
      <c r="J3" s="2"/>
      <c r="K3" s="2"/>
    </row>
    <row r="4" spans="1:11">
      <c r="A4" t="s">
        <v>97</v>
      </c>
      <c r="B4" s="2" t="s">
        <v>107</v>
      </c>
      <c r="C4" s="2"/>
      <c r="D4" s="19"/>
      <c r="E4" s="19"/>
      <c r="F4" s="2"/>
      <c r="G4" s="2"/>
      <c r="H4" s="2"/>
      <c r="I4" s="2"/>
      <c r="J4" s="2"/>
      <c r="K4" s="19"/>
    </row>
    <row r="5" spans="1:11">
      <c r="A5" t="s">
        <v>98</v>
      </c>
      <c r="B5" s="2" t="s">
        <v>107</v>
      </c>
      <c r="C5" s="2"/>
      <c r="D5" s="19"/>
      <c r="E5" s="19"/>
      <c r="F5" s="2"/>
      <c r="G5" s="2"/>
      <c r="H5" s="2"/>
      <c r="I5" s="2"/>
      <c r="J5" s="2"/>
      <c r="K5" s="19"/>
    </row>
    <row r="6" spans="1:11">
      <c r="A6" t="s">
        <v>60</v>
      </c>
      <c r="B6" s="2" t="s">
        <v>107</v>
      </c>
      <c r="C6" s="2"/>
      <c r="D6" s="19"/>
      <c r="E6" s="19"/>
      <c r="F6" s="2"/>
      <c r="G6" s="2"/>
      <c r="H6" s="2"/>
      <c r="I6" s="2"/>
      <c r="J6" s="2"/>
      <c r="K6" s="19"/>
    </row>
    <row r="7" spans="1:11">
      <c r="A7" t="s">
        <v>99</v>
      </c>
      <c r="B7" s="2" t="s">
        <v>107</v>
      </c>
      <c r="C7" s="2"/>
      <c r="D7" s="19"/>
      <c r="E7" s="19"/>
      <c r="F7" s="2"/>
      <c r="G7" s="2"/>
      <c r="H7" s="2"/>
      <c r="I7" s="2"/>
      <c r="J7" s="2"/>
      <c r="K7" s="19"/>
    </row>
    <row r="8" spans="1:11">
      <c r="A8" t="s">
        <v>67</v>
      </c>
      <c r="B8" s="2" t="s">
        <v>107</v>
      </c>
      <c r="C8" s="2"/>
      <c r="D8" s="19"/>
      <c r="E8" s="19"/>
      <c r="F8" s="2"/>
      <c r="G8" s="2"/>
      <c r="H8" s="2"/>
      <c r="I8" s="2"/>
      <c r="J8" s="2"/>
      <c r="K8" s="19"/>
    </row>
    <row r="9" spans="1:11">
      <c r="A9" t="s">
        <v>100</v>
      </c>
      <c r="B9" s="2" t="s">
        <v>107</v>
      </c>
      <c r="C9" s="2"/>
      <c r="D9" s="19"/>
      <c r="E9" s="19"/>
      <c r="F9" s="2"/>
      <c r="G9" s="2"/>
      <c r="H9" s="2"/>
      <c r="I9" s="2"/>
      <c r="J9" s="2"/>
      <c r="K9" s="19"/>
    </row>
    <row r="10" spans="1:11">
      <c r="A10" t="s">
        <v>101</v>
      </c>
      <c r="B10" s="2" t="s">
        <v>107</v>
      </c>
      <c r="C10" s="2"/>
      <c r="D10" s="19"/>
      <c r="E10" s="19"/>
      <c r="F10" s="2"/>
      <c r="G10" s="2"/>
      <c r="H10" s="2"/>
      <c r="I10" s="2"/>
      <c r="J10" s="2"/>
      <c r="K10" s="19"/>
    </row>
    <row r="11" spans="1:11">
      <c r="A11" t="s">
        <v>102</v>
      </c>
      <c r="B11" s="2" t="s">
        <v>107</v>
      </c>
      <c r="C11" s="2"/>
      <c r="D11" s="19"/>
      <c r="E11" s="19"/>
      <c r="F11" s="2"/>
      <c r="G11" s="2"/>
      <c r="H11" s="2"/>
      <c r="I11" s="2"/>
      <c r="J11" s="2"/>
      <c r="K11" s="19"/>
    </row>
    <row r="12" spans="1:11">
      <c r="A12" t="s">
        <v>103</v>
      </c>
      <c r="B12" s="2" t="s">
        <v>107</v>
      </c>
      <c r="C12" s="2"/>
      <c r="D12" s="19"/>
      <c r="E12" s="19"/>
      <c r="F12" s="2"/>
      <c r="G12" s="2"/>
      <c r="H12" s="2"/>
      <c r="I12" s="2"/>
      <c r="J12" s="2"/>
      <c r="K12" s="19"/>
    </row>
    <row r="13" spans="1:11">
      <c r="A13" t="s">
        <v>104</v>
      </c>
      <c r="B13" s="2" t="s">
        <v>107</v>
      </c>
      <c r="C13" s="2"/>
      <c r="D13" s="19"/>
      <c r="E13" s="19"/>
      <c r="F13" s="2"/>
      <c r="G13" s="2"/>
      <c r="H13" s="2"/>
      <c r="I13" s="2"/>
      <c r="J13" s="2"/>
      <c r="K13" s="19"/>
    </row>
    <row r="15" spans="1:11">
      <c r="A15" t="s">
        <v>105</v>
      </c>
    </row>
    <row r="16" spans="1:11">
      <c r="B16" t="s">
        <v>59</v>
      </c>
    </row>
    <row r="17" spans="1:9">
      <c r="B17" t="s">
        <v>83</v>
      </c>
    </row>
    <row r="18" spans="1:9">
      <c r="B18" t="s">
        <v>124</v>
      </c>
    </row>
    <row r="19" spans="1:9">
      <c r="B19" t="s">
        <v>122</v>
      </c>
    </row>
    <row r="23" spans="1:9">
      <c r="A23" t="s">
        <v>106</v>
      </c>
    </row>
    <row r="24" spans="1:9">
      <c r="B24" s="11" t="s">
        <v>69</v>
      </c>
      <c r="C24" s="11" t="s">
        <v>187</v>
      </c>
      <c r="D24" s="11" t="s">
        <v>93</v>
      </c>
      <c r="E24" s="11" t="s">
        <v>94</v>
      </c>
      <c r="F24" s="11" t="s">
        <v>70</v>
      </c>
      <c r="G24" s="11" t="s">
        <v>71</v>
      </c>
      <c r="H24" s="11" t="s">
        <v>74</v>
      </c>
      <c r="I24" s="11" t="s">
        <v>75</v>
      </c>
    </row>
    <row r="25" spans="1:9">
      <c r="B25" s="2" t="s">
        <v>84</v>
      </c>
      <c r="C25" s="2"/>
      <c r="D25" s="2">
        <v>30000</v>
      </c>
      <c r="E25" s="2">
        <v>300</v>
      </c>
      <c r="F25" s="2">
        <v>15000</v>
      </c>
      <c r="G25" s="2">
        <v>150</v>
      </c>
      <c r="H25" s="2"/>
      <c r="I25" s="2"/>
    </row>
    <row r="26" spans="1:9">
      <c r="B26" s="2" t="s">
        <v>85</v>
      </c>
      <c r="C26" s="2"/>
      <c r="D26" s="2">
        <v>50000</v>
      </c>
      <c r="E26" s="2">
        <v>25000</v>
      </c>
      <c r="F26" s="2">
        <v>100000</v>
      </c>
      <c r="G26" s="2">
        <v>50000</v>
      </c>
      <c r="H26" s="2"/>
      <c r="I26" s="2"/>
    </row>
    <row r="27" spans="1:9">
      <c r="B27" s="2" t="s">
        <v>108</v>
      </c>
      <c r="C27" s="2"/>
      <c r="D27" s="2"/>
      <c r="E27" s="2"/>
      <c r="F27" s="2"/>
      <c r="G27" s="2"/>
      <c r="H27" s="2"/>
      <c r="I27" s="19"/>
    </row>
    <row r="28" spans="1:9">
      <c r="B28" s="2" t="s">
        <v>109</v>
      </c>
      <c r="C28" s="2"/>
      <c r="D28" s="2"/>
      <c r="E28" s="2"/>
      <c r="F28" s="2"/>
      <c r="G28" s="2"/>
      <c r="H28" s="2"/>
      <c r="I28" s="19"/>
    </row>
    <row r="29" spans="1:9">
      <c r="B29" s="2"/>
      <c r="C29" s="2"/>
      <c r="D29" s="2"/>
      <c r="E29" s="2"/>
      <c r="F29" s="2"/>
      <c r="G29" s="2"/>
      <c r="H29" s="2"/>
      <c r="I29" s="19"/>
    </row>
    <row r="30" spans="1:9">
      <c r="B30" s="2"/>
      <c r="C30" s="2"/>
      <c r="D30" s="2"/>
      <c r="E30" s="2"/>
      <c r="F30" s="2"/>
      <c r="G30" s="2"/>
      <c r="H30" s="2"/>
      <c r="I30" s="19"/>
    </row>
    <row r="31" spans="1:9">
      <c r="B31" s="2"/>
      <c r="C31" s="2"/>
      <c r="D31" s="2"/>
      <c r="E31" s="2"/>
      <c r="F31" s="2"/>
      <c r="G31" s="2"/>
      <c r="H31" s="2"/>
      <c r="I31" s="19"/>
    </row>
    <row r="32" spans="1:9">
      <c r="B32" s="2"/>
      <c r="C32" s="2"/>
      <c r="D32" s="2"/>
      <c r="E32" s="2"/>
      <c r="F32" s="2"/>
      <c r="G32" s="2"/>
      <c r="H32" s="2"/>
      <c r="I32" s="19"/>
    </row>
    <row r="33" spans="2:9">
      <c r="B33" s="2"/>
      <c r="C33" s="2"/>
      <c r="D33" s="2"/>
      <c r="E33" s="2"/>
      <c r="F33" s="2"/>
      <c r="G33" s="2"/>
      <c r="H33" s="2"/>
      <c r="I33" s="19"/>
    </row>
    <row r="34" spans="2:9">
      <c r="B34" s="2"/>
      <c r="C34" s="2"/>
      <c r="D34" s="2"/>
      <c r="E34" s="2"/>
      <c r="F34" s="2"/>
      <c r="G34" s="2"/>
      <c r="H34" s="2"/>
      <c r="I34" s="19"/>
    </row>
    <row r="35" spans="2:9">
      <c r="B35" s="2"/>
      <c r="C35" s="2"/>
      <c r="D35" s="2"/>
      <c r="E35" s="2"/>
      <c r="F35" s="2"/>
      <c r="G35" s="2"/>
      <c r="H35" s="2"/>
      <c r="I35" s="19"/>
    </row>
    <row r="36" spans="2:9">
      <c r="B36" s="2"/>
      <c r="C36" s="2"/>
      <c r="D36" s="2"/>
      <c r="E36" s="2"/>
      <c r="F36" s="2"/>
      <c r="G36" s="2"/>
      <c r="H36" s="2"/>
      <c r="I36" s="19"/>
    </row>
    <row r="37" spans="2:9">
      <c r="B37" s="2"/>
      <c r="C37" s="2"/>
      <c r="D37" s="2"/>
      <c r="E37" s="2"/>
      <c r="F37" s="2"/>
      <c r="G37" s="2"/>
      <c r="H37" s="2"/>
      <c r="I37" s="19"/>
    </row>
    <row r="38" spans="2:9">
      <c r="B38" s="2"/>
      <c r="C38" s="2"/>
      <c r="D38" s="2"/>
      <c r="E38" s="2"/>
      <c r="F38" s="2"/>
      <c r="G38" s="2"/>
      <c r="H38" s="2"/>
      <c r="I38" s="19"/>
    </row>
    <row r="39" spans="2:9">
      <c r="B39" s="2"/>
      <c r="C39" s="2"/>
      <c r="D39" s="2"/>
      <c r="E39" s="2"/>
      <c r="F39" s="2"/>
      <c r="G39" s="2"/>
      <c r="H39" s="2"/>
      <c r="I39" s="19"/>
    </row>
    <row r="40" spans="2:9">
      <c r="B40" s="2"/>
      <c r="C40" s="2"/>
      <c r="D40" s="2"/>
      <c r="E40" s="2"/>
      <c r="F40" s="2"/>
      <c r="G40" s="2"/>
      <c r="H40" s="2"/>
      <c r="I40" s="19"/>
    </row>
    <row r="41" spans="2:9">
      <c r="B41" s="2"/>
      <c r="C41" s="2"/>
      <c r="D41" s="2"/>
      <c r="E41" s="2"/>
      <c r="F41" s="2"/>
      <c r="G41" s="2"/>
      <c r="H41" s="2"/>
      <c r="I41" s="19"/>
    </row>
    <row r="42" spans="2:9">
      <c r="B42" s="2"/>
      <c r="C42" s="2"/>
      <c r="D42" s="2"/>
      <c r="E42" s="2"/>
      <c r="F42" s="2"/>
      <c r="G42" s="2"/>
      <c r="H42" s="2"/>
      <c r="I42" s="19"/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402D8-549F-4227-A8BD-6298A288D651}">
  <dimension ref="A1:R22"/>
  <sheetViews>
    <sheetView workbookViewId="0">
      <selection activeCell="J10" sqref="J10"/>
    </sheetView>
  </sheetViews>
  <sheetFormatPr defaultRowHeight="14.25"/>
  <cols>
    <col min="1" max="1" width="23.125" bestFit="1" customWidth="1"/>
    <col min="2" max="2" width="10.875" bestFit="1" customWidth="1"/>
    <col min="3" max="3" width="13.375" customWidth="1"/>
    <col min="4" max="4" width="24.25" bestFit="1" customWidth="1"/>
    <col min="5" max="5" width="19" customWidth="1"/>
    <col min="6" max="6" width="14.375" customWidth="1"/>
    <col min="7" max="7" width="13.25" customWidth="1"/>
    <col min="9" max="9" width="30.375" customWidth="1"/>
    <col min="10" max="10" width="31.5" customWidth="1"/>
    <col min="11" max="11" width="20.875" customWidth="1"/>
    <col min="12" max="12" width="29.625" bestFit="1" customWidth="1"/>
    <col min="13" max="13" width="14.625" bestFit="1" customWidth="1"/>
    <col min="14" max="14" width="27" bestFit="1" customWidth="1"/>
    <col min="15" max="15" width="31.75" bestFit="1" customWidth="1"/>
    <col min="16" max="16" width="22" customWidth="1"/>
    <col min="17" max="17" width="14.25" bestFit="1" customWidth="1"/>
    <col min="18" max="18" width="9.5" bestFit="1" customWidth="1"/>
  </cols>
  <sheetData>
    <row r="1" spans="1:18" ht="15">
      <c r="A1" s="21" t="s">
        <v>125</v>
      </c>
      <c r="B1" s="21" t="s">
        <v>63</v>
      </c>
      <c r="C1" s="21" t="s">
        <v>126</v>
      </c>
      <c r="D1" s="21" t="s">
        <v>127</v>
      </c>
      <c r="E1" s="21" t="s">
        <v>128</v>
      </c>
      <c r="F1" s="21" t="s">
        <v>81</v>
      </c>
      <c r="G1" s="21" t="s">
        <v>129</v>
      </c>
      <c r="H1" s="21" t="s">
        <v>82</v>
      </c>
      <c r="I1" s="21" t="s">
        <v>130</v>
      </c>
      <c r="J1" s="21" t="s">
        <v>131</v>
      </c>
      <c r="K1" s="21" t="s">
        <v>132</v>
      </c>
      <c r="L1" s="21" t="s">
        <v>133</v>
      </c>
      <c r="M1" s="21" t="s">
        <v>134</v>
      </c>
      <c r="N1" s="21" t="s">
        <v>135</v>
      </c>
      <c r="O1" s="21" t="s">
        <v>136</v>
      </c>
      <c r="P1" s="21" t="s">
        <v>137</v>
      </c>
      <c r="Q1" s="21" t="s">
        <v>138</v>
      </c>
      <c r="R1" s="22" t="s">
        <v>139</v>
      </c>
    </row>
    <row r="2" spans="1:18">
      <c r="A2" s="2" t="s">
        <v>80</v>
      </c>
      <c r="B2" s="13">
        <f>95956-2426</f>
        <v>93530</v>
      </c>
      <c r="C2" s="23">
        <f>B2/B8</f>
        <v>0.43624677584107985</v>
      </c>
      <c r="D2" s="13">
        <v>8524</v>
      </c>
      <c r="E2" s="24">
        <f>J15+I15</f>
        <v>8843</v>
      </c>
      <c r="F2" s="13">
        <f>SUM(E2+D2)</f>
        <v>17367</v>
      </c>
      <c r="G2" s="23">
        <f>F2/F8</f>
        <v>0.45300884263244384</v>
      </c>
      <c r="H2" s="25">
        <f>B2/F2</f>
        <v>5.3855012379800771</v>
      </c>
      <c r="I2" s="13">
        <f>36194-1662</f>
        <v>34532</v>
      </c>
      <c r="J2" s="25">
        <f>I2/F2</f>
        <v>1.988368745321587</v>
      </c>
      <c r="K2" s="26">
        <f>I2/B2</f>
        <v>0.36920774083181868</v>
      </c>
      <c r="L2" s="13">
        <f>B2-I2</f>
        <v>58998</v>
      </c>
      <c r="M2" s="26">
        <f>L2/B2</f>
        <v>0.63079225916818138</v>
      </c>
      <c r="N2" s="2">
        <v>281</v>
      </c>
      <c r="O2" s="2">
        <v>370</v>
      </c>
      <c r="P2" s="2">
        <f>SUM(O2+N2)</f>
        <v>651</v>
      </c>
      <c r="Q2" s="13">
        <f>F2/O2</f>
        <v>46.93783783783784</v>
      </c>
      <c r="R2" s="13">
        <f>F2/N2</f>
        <v>61.804270462633454</v>
      </c>
    </row>
    <row r="3" spans="1:18">
      <c r="A3" s="2" t="s">
        <v>77</v>
      </c>
      <c r="B3" s="13">
        <v>44105</v>
      </c>
      <c r="C3" s="23">
        <f>B3/B8</f>
        <v>0.2057164978987579</v>
      </c>
      <c r="D3" s="13">
        <v>1412</v>
      </c>
      <c r="E3" s="24">
        <f>J16+I16</f>
        <v>5004</v>
      </c>
      <c r="F3" s="13">
        <f t="shared" ref="F3:F7" si="0">SUM(E3+D3)</f>
        <v>6416</v>
      </c>
      <c r="G3" s="23">
        <f>F3/F8</f>
        <v>0.16735790489605343</v>
      </c>
      <c r="H3" s="25">
        <f t="shared" ref="H3:H7" si="1">B3/F3</f>
        <v>6.8742206982543639</v>
      </c>
      <c r="I3" s="13">
        <v>15221</v>
      </c>
      <c r="J3" s="25">
        <f t="shared" ref="J3:J7" si="2">I3/F3</f>
        <v>2.3723503740648377</v>
      </c>
      <c r="K3" s="26">
        <f>I3/B3</f>
        <v>0.34510826436911912</v>
      </c>
      <c r="L3" s="13">
        <f t="shared" ref="L3:L6" si="3">B3-I3</f>
        <v>28884</v>
      </c>
      <c r="M3" s="26">
        <v>0.62</v>
      </c>
      <c r="N3" s="2">
        <v>77</v>
      </c>
      <c r="O3" s="2">
        <v>92</v>
      </c>
      <c r="P3" s="2">
        <f t="shared" ref="P3:P7" si="4">SUM(O3+N3)</f>
        <v>169</v>
      </c>
      <c r="Q3" s="13">
        <f t="shared" ref="Q3:Q6" si="5">F3/P3</f>
        <v>37.964497041420117</v>
      </c>
      <c r="R3" s="13">
        <f t="shared" ref="R3:R7" si="6">F3/N3</f>
        <v>83.324675324675326</v>
      </c>
    </row>
    <row r="4" spans="1:18">
      <c r="A4" s="2" t="s">
        <v>76</v>
      </c>
      <c r="B4" s="13">
        <v>20799</v>
      </c>
      <c r="C4" s="23">
        <f>B4/B8</f>
        <v>9.7011618632723409E-2</v>
      </c>
      <c r="D4" s="13">
        <v>1417</v>
      </c>
      <c r="E4" s="24">
        <f t="shared" ref="E4:E7" si="7">J17+I17</f>
        <v>1824</v>
      </c>
      <c r="F4" s="13">
        <f t="shared" si="0"/>
        <v>3241</v>
      </c>
      <c r="G4" s="23">
        <f>F4/F8</f>
        <v>8.4539739677074371E-2</v>
      </c>
      <c r="H4" s="25">
        <f t="shared" si="1"/>
        <v>6.4174637457574821</v>
      </c>
      <c r="I4" s="13">
        <v>8070</v>
      </c>
      <c r="J4" s="25">
        <f t="shared" si="2"/>
        <v>2.489972230792965</v>
      </c>
      <c r="K4" s="26">
        <f>I4/B4</f>
        <v>0.38799942304918505</v>
      </c>
      <c r="L4" s="13">
        <f t="shared" si="3"/>
        <v>12729</v>
      </c>
      <c r="M4" s="26">
        <v>0.69</v>
      </c>
      <c r="N4" s="2">
        <v>70</v>
      </c>
      <c r="O4" s="2">
        <v>107</v>
      </c>
      <c r="P4" s="2">
        <f t="shared" si="4"/>
        <v>177</v>
      </c>
      <c r="Q4" s="13">
        <f>F4/P4</f>
        <v>18.310734463276837</v>
      </c>
      <c r="R4" s="13">
        <f t="shared" si="6"/>
        <v>46.3</v>
      </c>
    </row>
    <row r="5" spans="1:18">
      <c r="A5" s="2" t="s">
        <v>123</v>
      </c>
      <c r="B5" s="13">
        <v>24038</v>
      </c>
      <c r="C5" s="23">
        <f>B5/B8</f>
        <v>0.11211910614420911</v>
      </c>
      <c r="D5" s="13">
        <v>2317</v>
      </c>
      <c r="E5" s="24">
        <f t="shared" si="7"/>
        <v>4623</v>
      </c>
      <c r="F5" s="13">
        <f t="shared" si="0"/>
        <v>6940</v>
      </c>
      <c r="G5" s="23">
        <f>F5/F8</f>
        <v>0.18102616271487076</v>
      </c>
      <c r="H5" s="25">
        <f t="shared" si="1"/>
        <v>3.4636887608069165</v>
      </c>
      <c r="I5" s="13">
        <v>8624</v>
      </c>
      <c r="J5" s="25">
        <f t="shared" si="2"/>
        <v>1.2426512968299712</v>
      </c>
      <c r="K5" s="26">
        <f>I5/B5</f>
        <v>0.35876528829353521</v>
      </c>
      <c r="L5" s="13">
        <f t="shared" si="3"/>
        <v>15414</v>
      </c>
      <c r="M5" s="26">
        <v>0.68</v>
      </c>
      <c r="N5" s="2">
        <v>79</v>
      </c>
      <c r="O5" s="2">
        <v>113</v>
      </c>
      <c r="P5" s="2">
        <f t="shared" si="4"/>
        <v>192</v>
      </c>
      <c r="Q5" s="13">
        <f t="shared" si="5"/>
        <v>36.145833333333336</v>
      </c>
      <c r="R5" s="13">
        <f t="shared" si="6"/>
        <v>87.848101265822791</v>
      </c>
    </row>
    <row r="6" spans="1:18">
      <c r="A6" s="2" t="s">
        <v>78</v>
      </c>
      <c r="B6" s="13">
        <v>9017</v>
      </c>
      <c r="C6" s="23">
        <f>B6/B8</f>
        <v>4.2057491476093417E-2</v>
      </c>
      <c r="D6" s="13">
        <v>1832</v>
      </c>
      <c r="E6" s="24">
        <f>J19+I19</f>
        <v>1322</v>
      </c>
      <c r="F6" s="13">
        <f t="shared" si="0"/>
        <v>3154</v>
      </c>
      <c r="G6" s="23">
        <f>F6/F8</f>
        <v>8.2270391527766912E-2</v>
      </c>
      <c r="H6" s="25">
        <f t="shared" si="1"/>
        <v>2.8589093214965122</v>
      </c>
      <c r="I6" s="13">
        <v>4230</v>
      </c>
      <c r="J6" s="25">
        <f t="shared" si="2"/>
        <v>1.3411540900443881</v>
      </c>
      <c r="K6" s="26">
        <f t="shared" ref="K6:K7" si="8">I6/B6</f>
        <v>0.46911389597427083</v>
      </c>
      <c r="L6" s="13">
        <f t="shared" si="3"/>
        <v>4787</v>
      </c>
      <c r="M6" s="26">
        <v>0.52</v>
      </c>
      <c r="N6" s="2">
        <v>27</v>
      </c>
      <c r="O6" s="2">
        <v>29</v>
      </c>
      <c r="P6" s="2">
        <f>SUM(O6+N6)</f>
        <v>56</v>
      </c>
      <c r="Q6" s="13">
        <f t="shared" si="5"/>
        <v>56.321428571428569</v>
      </c>
      <c r="R6" s="13">
        <f t="shared" si="6"/>
        <v>116.81481481481481</v>
      </c>
    </row>
    <row r="7" spans="1:18">
      <c r="A7" s="2" t="s">
        <v>79</v>
      </c>
      <c r="B7" s="13">
        <v>22908</v>
      </c>
      <c r="C7" s="23">
        <f>B7/B8</f>
        <v>0.1068485100071363</v>
      </c>
      <c r="D7" s="13">
        <v>325</v>
      </c>
      <c r="E7" s="24">
        <f t="shared" si="7"/>
        <v>894</v>
      </c>
      <c r="F7" s="13">
        <f t="shared" si="0"/>
        <v>1219</v>
      </c>
      <c r="G7" s="23">
        <f>F7/F8</f>
        <v>3.1796958551790697E-2</v>
      </c>
      <c r="H7" s="25">
        <f t="shared" si="1"/>
        <v>18.79245283018868</v>
      </c>
      <c r="I7" s="13">
        <v>7038</v>
      </c>
      <c r="J7" s="25">
        <f t="shared" si="2"/>
        <v>5.7735849056603774</v>
      </c>
      <c r="K7" s="26">
        <f t="shared" si="8"/>
        <v>0.30722891566265059</v>
      </c>
      <c r="L7" s="13">
        <f>B7-I7</f>
        <v>15870</v>
      </c>
      <c r="M7" s="26">
        <v>0.7</v>
      </c>
      <c r="N7" s="2">
        <v>39</v>
      </c>
      <c r="O7" s="2">
        <v>83</v>
      </c>
      <c r="P7" s="2">
        <f t="shared" si="4"/>
        <v>122</v>
      </c>
      <c r="Q7" s="13">
        <f>F7/P7</f>
        <v>9.9918032786885238</v>
      </c>
      <c r="R7" s="13">
        <f t="shared" si="6"/>
        <v>31.256410256410255</v>
      </c>
    </row>
    <row r="8" spans="1:18" ht="15">
      <c r="A8" s="27" t="s">
        <v>24</v>
      </c>
      <c r="B8" s="28">
        <f t="shared" ref="B8:G8" si="9">SUM(B2:B7)</f>
        <v>214397</v>
      </c>
      <c r="C8" s="29">
        <f t="shared" si="9"/>
        <v>1</v>
      </c>
      <c r="D8" s="28">
        <f t="shared" si="9"/>
        <v>15827</v>
      </c>
      <c r="E8" s="28">
        <f t="shared" si="9"/>
        <v>22510</v>
      </c>
      <c r="F8" s="28">
        <f t="shared" si="9"/>
        <v>38337</v>
      </c>
      <c r="G8" s="29">
        <f t="shared" si="9"/>
        <v>1.0000000000000002</v>
      </c>
      <c r="H8" s="30"/>
      <c r="I8" s="28">
        <f>SUM(I2:I7)</f>
        <v>77715</v>
      </c>
      <c r="J8" s="28"/>
      <c r="K8" s="31">
        <f>AVERAGE(K2:K7)</f>
        <v>0.37290392136342992</v>
      </c>
      <c r="L8" s="28">
        <f>SUM(L2:L7)</f>
        <v>136682</v>
      </c>
      <c r="M8" s="31">
        <f>AVERAGE(M2:M7)</f>
        <v>0.64013204319469696</v>
      </c>
      <c r="N8" s="27">
        <f>SUM(N2:N7)</f>
        <v>573</v>
      </c>
      <c r="O8" s="27">
        <f t="shared" ref="O8" si="10">SUM(O2:O7)</f>
        <v>794</v>
      </c>
      <c r="P8" s="27">
        <f>SUM(P2:P7)</f>
        <v>1367</v>
      </c>
      <c r="Q8" s="28">
        <f>AVERAGE(F8/P8)</f>
        <v>28.044623262618874</v>
      </c>
      <c r="R8" s="28">
        <f>F8/N8</f>
        <v>66.905759162303667</v>
      </c>
    </row>
    <row r="10" spans="1:18">
      <c r="A10" s="12" t="s">
        <v>28</v>
      </c>
      <c r="B10" t="s">
        <v>150</v>
      </c>
      <c r="D10" t="s">
        <v>38</v>
      </c>
      <c r="E10" t="s">
        <v>153</v>
      </c>
      <c r="F10" t="s">
        <v>154</v>
      </c>
      <c r="I10" t="s">
        <v>155</v>
      </c>
      <c r="L10" t="s">
        <v>155</v>
      </c>
      <c r="N10" t="s">
        <v>155</v>
      </c>
      <c r="O10" t="s">
        <v>155</v>
      </c>
      <c r="P10" t="s">
        <v>140</v>
      </c>
    </row>
    <row r="11" spans="1:18">
      <c r="D11" t="s">
        <v>156</v>
      </c>
    </row>
    <row r="14" spans="1:18">
      <c r="D14" s="2" t="s">
        <v>141</v>
      </c>
      <c r="E14" s="13">
        <v>540</v>
      </c>
      <c r="G14" s="2" t="s">
        <v>142</v>
      </c>
      <c r="H14" s="2" t="s">
        <v>25</v>
      </c>
      <c r="I14" s="2" t="s">
        <v>143</v>
      </c>
      <c r="J14" s="2" t="s">
        <v>144</v>
      </c>
      <c r="K14" s="2" t="s">
        <v>24</v>
      </c>
    </row>
    <row r="15" spans="1:18">
      <c r="D15" s="2" t="s">
        <v>145</v>
      </c>
      <c r="E15" s="13">
        <v>3273</v>
      </c>
      <c r="G15" s="2" t="s">
        <v>80</v>
      </c>
      <c r="H15" s="13">
        <f>D2</f>
        <v>8524</v>
      </c>
      <c r="I15" s="24">
        <v>3123</v>
      </c>
      <c r="J15" s="24">
        <v>5720</v>
      </c>
      <c r="K15" s="24">
        <f>SUM(H15+I15+J15)</f>
        <v>17367</v>
      </c>
    </row>
    <row r="16" spans="1:18">
      <c r="A16" t="s">
        <v>178</v>
      </c>
      <c r="D16" s="2" t="s">
        <v>146</v>
      </c>
      <c r="E16" s="13">
        <v>1085</v>
      </c>
      <c r="G16" s="2" t="s">
        <v>77</v>
      </c>
      <c r="H16" s="13">
        <f t="shared" ref="H16:H19" si="11">D3</f>
        <v>1412</v>
      </c>
      <c r="I16" s="24">
        <v>1845</v>
      </c>
      <c r="J16" s="24">
        <v>3159</v>
      </c>
      <c r="K16" s="24">
        <f>SUM(H16+I16+J16)</f>
        <v>6416</v>
      </c>
    </row>
    <row r="17" spans="4:11">
      <c r="D17" s="2" t="s">
        <v>147</v>
      </c>
      <c r="E17" s="13">
        <f>23809-D8</f>
        <v>7982</v>
      </c>
      <c r="G17" s="2" t="s">
        <v>76</v>
      </c>
      <c r="H17" s="13">
        <f t="shared" si="11"/>
        <v>1417</v>
      </c>
      <c r="I17" s="24">
        <v>0</v>
      </c>
      <c r="J17" s="24">
        <v>1824</v>
      </c>
      <c r="K17" s="24">
        <f t="shared" ref="K17:K20" si="12">SUM(H17+I17+J17)</f>
        <v>3241</v>
      </c>
    </row>
    <row r="18" spans="4:11" ht="15">
      <c r="D18" s="27" t="s">
        <v>24</v>
      </c>
      <c r="E18" s="28">
        <f>SUM(E14:E17)</f>
        <v>12880</v>
      </c>
      <c r="G18" s="2" t="s">
        <v>123</v>
      </c>
      <c r="H18" s="13">
        <f t="shared" si="11"/>
        <v>2317</v>
      </c>
      <c r="I18" s="24">
        <v>2788</v>
      </c>
      <c r="J18" s="24">
        <v>1835</v>
      </c>
      <c r="K18" s="24">
        <f t="shared" si="12"/>
        <v>6940</v>
      </c>
    </row>
    <row r="19" spans="4:11">
      <c r="G19" s="2" t="s">
        <v>78</v>
      </c>
      <c r="H19" s="13">
        <f t="shared" si="11"/>
        <v>1832</v>
      </c>
      <c r="I19" s="24">
        <v>931</v>
      </c>
      <c r="J19" s="24">
        <v>391</v>
      </c>
      <c r="K19" s="24">
        <f t="shared" si="12"/>
        <v>3154</v>
      </c>
    </row>
    <row r="20" spans="4:11" ht="15">
      <c r="D20" s="27" t="s">
        <v>148</v>
      </c>
      <c r="E20" s="28">
        <f>F8+E18</f>
        <v>51217</v>
      </c>
      <c r="G20" s="2" t="s">
        <v>149</v>
      </c>
      <c r="H20" s="13">
        <f>D7</f>
        <v>325</v>
      </c>
      <c r="I20" s="24">
        <v>0</v>
      </c>
      <c r="J20" s="24">
        <v>894</v>
      </c>
      <c r="K20" s="24">
        <f t="shared" si="12"/>
        <v>1219</v>
      </c>
    </row>
    <row r="21" spans="4:11" ht="15">
      <c r="G21" s="27" t="s">
        <v>24</v>
      </c>
      <c r="H21" s="28">
        <f>SUM(H15:H20)</f>
        <v>15827</v>
      </c>
      <c r="I21" s="28">
        <f t="shared" ref="I21:K21" si="13">SUM(I15:I20)</f>
        <v>8687</v>
      </c>
      <c r="J21" s="28">
        <f t="shared" si="13"/>
        <v>13823</v>
      </c>
      <c r="K21" s="28">
        <f t="shared" si="13"/>
        <v>38337</v>
      </c>
    </row>
    <row r="22" spans="4:11">
      <c r="H22" t="s">
        <v>156</v>
      </c>
      <c r="I22" t="s">
        <v>158</v>
      </c>
      <c r="J22" t="s">
        <v>157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37CFE-37BC-477B-92E8-5EDA266369F9}">
  <dimension ref="A1:G28"/>
  <sheetViews>
    <sheetView workbookViewId="0">
      <selection activeCell="A28" sqref="A28"/>
    </sheetView>
  </sheetViews>
  <sheetFormatPr defaultRowHeight="14.25"/>
  <cols>
    <col min="1" max="1" width="11" bestFit="1" customWidth="1"/>
    <col min="2" max="2" width="13.625" bestFit="1" customWidth="1"/>
    <col min="3" max="3" width="6.625" bestFit="1" customWidth="1"/>
    <col min="4" max="4" width="9.375" bestFit="1" customWidth="1"/>
    <col min="5" max="5" width="7.875" bestFit="1" customWidth="1"/>
  </cols>
  <sheetData>
    <row r="1" spans="1:7">
      <c r="A1" s="11" t="s">
        <v>61</v>
      </c>
      <c r="B1" s="11" t="s">
        <v>62</v>
      </c>
      <c r="C1" s="11" t="s">
        <v>5</v>
      </c>
      <c r="D1" s="11" t="s">
        <v>63</v>
      </c>
      <c r="E1" s="37" t="s">
        <v>64</v>
      </c>
      <c r="F1" s="11" t="s">
        <v>3</v>
      </c>
      <c r="G1" s="11" t="s">
        <v>184</v>
      </c>
    </row>
    <row r="2" spans="1:7">
      <c r="A2" s="44">
        <v>46023</v>
      </c>
      <c r="B2" s="17" t="s">
        <v>65</v>
      </c>
      <c r="C2" s="38">
        <v>819</v>
      </c>
      <c r="D2" s="40">
        <v>162248</v>
      </c>
      <c r="E2" s="41">
        <f t="shared" ref="E2:E25" si="0">D2/C2</f>
        <v>198.10500610500611</v>
      </c>
      <c r="F2" s="19"/>
      <c r="G2" s="19"/>
    </row>
    <row r="3" spans="1:7">
      <c r="A3" s="43"/>
      <c r="B3" s="18" t="s">
        <v>66</v>
      </c>
      <c r="C3" s="39">
        <v>775</v>
      </c>
      <c r="D3" s="40">
        <v>109935</v>
      </c>
      <c r="E3" s="41">
        <f t="shared" si="0"/>
        <v>141.8516129032258</v>
      </c>
      <c r="F3" s="19"/>
      <c r="G3" s="19"/>
    </row>
    <row r="4" spans="1:7">
      <c r="A4" s="42">
        <v>46054</v>
      </c>
      <c r="B4" s="18" t="s">
        <v>65</v>
      </c>
      <c r="C4" s="39">
        <v>763</v>
      </c>
      <c r="D4" s="40">
        <v>145661</v>
      </c>
      <c r="E4" s="41">
        <f t="shared" si="0"/>
        <v>190.90563564875492</v>
      </c>
      <c r="F4" s="19"/>
      <c r="G4" s="19"/>
    </row>
    <row r="5" spans="1:7">
      <c r="A5" s="43"/>
      <c r="B5" s="18" t="s">
        <v>66</v>
      </c>
      <c r="C5" s="39">
        <v>517</v>
      </c>
      <c r="D5" s="40">
        <v>75781</v>
      </c>
      <c r="E5" s="41">
        <f t="shared" si="0"/>
        <v>146.57833655705997</v>
      </c>
      <c r="F5" s="19"/>
      <c r="G5" s="19"/>
    </row>
    <row r="6" spans="1:7">
      <c r="A6" s="42">
        <v>46082</v>
      </c>
      <c r="B6" s="18" t="s">
        <v>65</v>
      </c>
      <c r="C6" s="39">
        <v>974</v>
      </c>
      <c r="D6" s="40">
        <v>185261</v>
      </c>
      <c r="E6" s="41">
        <f t="shared" si="0"/>
        <v>190.20636550308009</v>
      </c>
      <c r="F6" s="19"/>
      <c r="G6" s="19"/>
    </row>
    <row r="7" spans="1:7">
      <c r="A7" s="43"/>
      <c r="B7" s="18" t="s">
        <v>66</v>
      </c>
      <c r="C7" s="39">
        <v>615</v>
      </c>
      <c r="D7" s="40">
        <v>86949</v>
      </c>
      <c r="E7" s="41">
        <f t="shared" si="0"/>
        <v>141.38048780487804</v>
      </c>
      <c r="F7" s="19"/>
      <c r="G7" s="19"/>
    </row>
    <row r="8" spans="1:7">
      <c r="A8" s="42">
        <v>46113</v>
      </c>
      <c r="B8" s="18" t="s">
        <v>65</v>
      </c>
      <c r="C8" s="39">
        <v>1057</v>
      </c>
      <c r="D8" s="40">
        <v>215633</v>
      </c>
      <c r="E8" s="41">
        <f t="shared" si="0"/>
        <v>204.00473036896878</v>
      </c>
      <c r="F8" s="19"/>
      <c r="G8" s="19"/>
    </row>
    <row r="9" spans="1:7">
      <c r="A9" s="43"/>
      <c r="B9" s="18" t="s">
        <v>66</v>
      </c>
      <c r="C9" s="39">
        <v>653</v>
      </c>
      <c r="D9" s="40">
        <v>103293</v>
      </c>
      <c r="E9" s="41">
        <f t="shared" si="0"/>
        <v>158.18223583460949</v>
      </c>
      <c r="F9" s="19"/>
      <c r="G9" s="19"/>
    </row>
    <row r="10" spans="1:7">
      <c r="A10" s="42">
        <v>46143</v>
      </c>
      <c r="B10" s="18" t="s">
        <v>65</v>
      </c>
      <c r="C10" s="39">
        <v>788</v>
      </c>
      <c r="D10" s="40">
        <v>158123</v>
      </c>
      <c r="E10" s="41">
        <f t="shared" si="0"/>
        <v>200.66370558375635</v>
      </c>
      <c r="F10" s="19"/>
      <c r="G10" s="19"/>
    </row>
    <row r="11" spans="1:7">
      <c r="A11" s="43"/>
      <c r="B11" s="18" t="s">
        <v>66</v>
      </c>
      <c r="C11" s="39">
        <v>487</v>
      </c>
      <c r="D11" s="40">
        <v>75931</v>
      </c>
      <c r="E11" s="41">
        <f t="shared" si="0"/>
        <v>155.9158110882957</v>
      </c>
      <c r="F11" s="19"/>
      <c r="G11" s="19"/>
    </row>
    <row r="12" spans="1:7">
      <c r="A12" s="42">
        <v>46174</v>
      </c>
      <c r="B12" s="18" t="s">
        <v>65</v>
      </c>
      <c r="C12" s="39">
        <v>970</v>
      </c>
      <c r="D12" s="40">
        <v>188555</v>
      </c>
      <c r="E12" s="41">
        <f t="shared" si="0"/>
        <v>194.38659793814432</v>
      </c>
      <c r="F12" s="19"/>
      <c r="G12" s="19"/>
    </row>
    <row r="13" spans="1:7">
      <c r="A13" s="43"/>
      <c r="B13" s="18" t="s">
        <v>66</v>
      </c>
      <c r="C13" s="39">
        <v>580</v>
      </c>
      <c r="D13" s="40">
        <v>87791</v>
      </c>
      <c r="E13" s="41">
        <f t="shared" si="0"/>
        <v>151.36379310344827</v>
      </c>
      <c r="F13" s="19"/>
      <c r="G13" s="19"/>
    </row>
    <row r="14" spans="1:7">
      <c r="A14" s="42">
        <v>46204</v>
      </c>
      <c r="B14" s="18" t="s">
        <v>65</v>
      </c>
      <c r="C14" s="39"/>
      <c r="D14" s="40"/>
      <c r="E14" s="41" t="e">
        <f t="shared" si="0"/>
        <v>#DIV/0!</v>
      </c>
      <c r="F14" s="19"/>
      <c r="G14" s="19"/>
    </row>
    <row r="15" spans="1:7">
      <c r="A15" s="43"/>
      <c r="B15" s="18" t="s">
        <v>66</v>
      </c>
      <c r="C15" s="39"/>
      <c r="D15" s="40"/>
      <c r="E15" s="41" t="e">
        <f t="shared" si="0"/>
        <v>#DIV/0!</v>
      </c>
      <c r="F15" s="19"/>
      <c r="G15" s="19"/>
    </row>
    <row r="16" spans="1:7">
      <c r="A16" s="42">
        <v>46235</v>
      </c>
      <c r="B16" s="18" t="s">
        <v>65</v>
      </c>
      <c r="C16" s="39"/>
      <c r="D16" s="40"/>
      <c r="E16" s="41" t="e">
        <f t="shared" si="0"/>
        <v>#DIV/0!</v>
      </c>
      <c r="F16" s="19"/>
      <c r="G16" s="19"/>
    </row>
    <row r="17" spans="1:7">
      <c r="A17" s="43"/>
      <c r="B17" s="18" t="s">
        <v>66</v>
      </c>
      <c r="C17" s="39"/>
      <c r="D17" s="40"/>
      <c r="E17" s="41" t="e">
        <f t="shared" si="0"/>
        <v>#DIV/0!</v>
      </c>
      <c r="F17" s="19"/>
      <c r="G17" s="19"/>
    </row>
    <row r="18" spans="1:7">
      <c r="A18" s="42">
        <v>46266</v>
      </c>
      <c r="B18" s="18" t="s">
        <v>65</v>
      </c>
      <c r="C18" s="39"/>
      <c r="D18" s="40"/>
      <c r="E18" s="41" t="e">
        <f t="shared" si="0"/>
        <v>#DIV/0!</v>
      </c>
      <c r="F18" s="19"/>
      <c r="G18" s="19"/>
    </row>
    <row r="19" spans="1:7">
      <c r="A19" s="43"/>
      <c r="B19" s="18" t="s">
        <v>66</v>
      </c>
      <c r="C19" s="39"/>
      <c r="D19" s="40"/>
      <c r="E19" s="41" t="e">
        <f t="shared" si="0"/>
        <v>#DIV/0!</v>
      </c>
      <c r="F19" s="19"/>
      <c r="G19" s="19"/>
    </row>
    <row r="20" spans="1:7">
      <c r="A20" s="42">
        <v>46296</v>
      </c>
      <c r="B20" s="18" t="s">
        <v>65</v>
      </c>
      <c r="C20" s="39"/>
      <c r="D20" s="40"/>
      <c r="E20" s="41" t="e">
        <f t="shared" si="0"/>
        <v>#DIV/0!</v>
      </c>
      <c r="F20" s="19"/>
      <c r="G20" s="19"/>
    </row>
    <row r="21" spans="1:7">
      <c r="A21" s="43"/>
      <c r="B21" s="18" t="s">
        <v>66</v>
      </c>
      <c r="C21" s="39"/>
      <c r="D21" s="40"/>
      <c r="E21" s="41" t="e">
        <f t="shared" si="0"/>
        <v>#DIV/0!</v>
      </c>
      <c r="F21" s="19"/>
      <c r="G21" s="19"/>
    </row>
    <row r="22" spans="1:7">
      <c r="A22" s="42">
        <v>46327</v>
      </c>
      <c r="B22" s="18" t="s">
        <v>65</v>
      </c>
      <c r="C22" s="39"/>
      <c r="D22" s="40"/>
      <c r="E22" s="41" t="e">
        <f t="shared" si="0"/>
        <v>#DIV/0!</v>
      </c>
      <c r="F22" s="19"/>
      <c r="G22" s="19"/>
    </row>
    <row r="23" spans="1:7">
      <c r="A23" s="43"/>
      <c r="B23" s="18" t="s">
        <v>66</v>
      </c>
      <c r="C23" s="39"/>
      <c r="D23" s="40"/>
      <c r="E23" s="41" t="e">
        <f t="shared" si="0"/>
        <v>#DIV/0!</v>
      </c>
      <c r="F23" s="19"/>
      <c r="G23" s="19"/>
    </row>
    <row r="24" spans="1:7">
      <c r="A24" s="42">
        <v>46357</v>
      </c>
      <c r="B24" s="18" t="s">
        <v>65</v>
      </c>
      <c r="C24" s="39"/>
      <c r="D24" s="40"/>
      <c r="E24" s="41" t="e">
        <f t="shared" si="0"/>
        <v>#DIV/0!</v>
      </c>
      <c r="F24" s="19"/>
      <c r="G24" s="19"/>
    </row>
    <row r="25" spans="1:7">
      <c r="A25" s="43"/>
      <c r="B25" s="18" t="s">
        <v>66</v>
      </c>
      <c r="C25" s="39"/>
      <c r="D25" s="40"/>
      <c r="E25" s="41" t="e">
        <f t="shared" si="0"/>
        <v>#DIV/0!</v>
      </c>
      <c r="F25" s="19"/>
      <c r="G25" s="19"/>
    </row>
    <row r="27" spans="1:7">
      <c r="A27" t="s">
        <v>185</v>
      </c>
    </row>
    <row r="28" spans="1:7">
      <c r="A28" t="s">
        <v>83</v>
      </c>
    </row>
  </sheetData>
  <mergeCells count="12">
    <mergeCell ref="A24:A25"/>
    <mergeCell ref="A2:A3"/>
    <mergeCell ref="A4:A5"/>
    <mergeCell ref="A6:A7"/>
    <mergeCell ref="A8:A9"/>
    <mergeCell ref="A10:A11"/>
    <mergeCell ref="A12:A13"/>
    <mergeCell ref="A14:A15"/>
    <mergeCell ref="A16:A17"/>
    <mergeCell ref="A18:A19"/>
    <mergeCell ref="A20:A21"/>
    <mergeCell ref="A22:A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10</vt:i4>
      </vt:variant>
    </vt:vector>
  </HeadingPairs>
  <TitlesOfParts>
    <vt:vector size="10" baseType="lpstr">
      <vt:lpstr>Overview</vt:lpstr>
      <vt:lpstr>Overview 2</vt:lpstr>
      <vt:lpstr>Google Campaigns</vt:lpstr>
      <vt:lpstr>FB &amp; IG Campaigns</vt:lpstr>
      <vt:lpstr>FB creative</vt:lpstr>
      <vt:lpstr>Tik Tok</vt:lpstr>
      <vt:lpstr>Flashy</vt:lpstr>
      <vt:lpstr>Sales By Product</vt:lpstr>
      <vt:lpstr>Collection</vt:lpstr>
      <vt:lpstr>Returning Vs First-Time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 jabbaz</dc:creator>
  <cp:lastModifiedBy>ale jabbaz</cp:lastModifiedBy>
  <dcterms:created xsi:type="dcterms:W3CDTF">2025-05-14T06:30:32Z</dcterms:created>
  <dcterms:modified xsi:type="dcterms:W3CDTF">2026-06-25T10:37:28Z</dcterms:modified>
</cp:coreProperties>
</file>