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0745" yWindow="-2745" windowWidth="20730" windowHeight="11760" firstSheet="23" activeTab="23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34" l="1"/>
  <c r="F54" i="2" l="1"/>
  <c r="F52" i="2"/>
  <c r="F57" i="3"/>
  <c r="F55" i="3"/>
  <c r="F52" i="18"/>
  <c r="F50" i="18"/>
  <c r="F52" i="21"/>
  <c r="F50" i="21"/>
  <c r="F62" i="23"/>
  <c r="F58" i="24"/>
  <c r="F56" i="24"/>
  <c r="F60" i="27"/>
  <c r="F59" i="27"/>
  <c r="F58" i="27"/>
  <c r="F57" i="27"/>
  <c r="F62" i="30"/>
  <c r="F55" i="15"/>
  <c r="F54" i="15"/>
  <c r="F53" i="15"/>
  <c r="F46" i="1"/>
  <c r="F45" i="1"/>
  <c r="F44" i="1"/>
  <c r="F43" i="1"/>
  <c r="F55" i="2"/>
  <c r="F53" i="2"/>
  <c r="F58" i="3"/>
  <c r="F56" i="3"/>
  <c r="F51" i="4"/>
  <c r="F50" i="4"/>
  <c r="F49" i="4"/>
  <c r="F48" i="4"/>
  <c r="F59" i="5"/>
  <c r="F58" i="5"/>
  <c r="F57" i="5"/>
  <c r="F56" i="5"/>
  <c r="F55" i="7"/>
  <c r="F54" i="7"/>
  <c r="F53" i="7"/>
  <c r="F52" i="7"/>
  <c r="F64" i="10"/>
  <c r="F63" i="10"/>
  <c r="F62" i="10"/>
  <c r="F61" i="10"/>
  <c r="F54" i="9"/>
  <c r="F53" i="9"/>
  <c r="F52" i="9"/>
  <c r="F51" i="9"/>
  <c r="F53" i="8"/>
  <c r="F52" i="8"/>
  <c r="F51" i="8"/>
  <c r="F50" i="8"/>
  <c r="F61" i="11"/>
  <c r="F60" i="11"/>
  <c r="F59" i="11"/>
  <c r="F58" i="11"/>
  <c r="F60" i="12"/>
  <c r="F59" i="12"/>
  <c r="F58" i="12"/>
  <c r="F63" i="13"/>
  <c r="F62" i="13"/>
  <c r="F60" i="13"/>
  <c r="F61" i="13"/>
  <c r="F61" i="14"/>
  <c r="F60" i="14"/>
  <c r="F59" i="14"/>
  <c r="F58" i="14"/>
  <c r="F69" i="16"/>
  <c r="F68" i="16"/>
  <c r="F67" i="16"/>
  <c r="F66" i="16"/>
  <c r="F61" i="17"/>
  <c r="F60" i="17"/>
  <c r="F59" i="17"/>
  <c r="F58" i="17"/>
  <c r="F53" i="18"/>
  <c r="F51" i="18"/>
  <c r="F66" i="19"/>
  <c r="F65" i="19"/>
  <c r="F64" i="19"/>
  <c r="F63" i="19"/>
  <c r="F65" i="20"/>
  <c r="F64" i="20"/>
  <c r="F63" i="20"/>
  <c r="F62" i="20"/>
  <c r="F68" i="20" s="1"/>
  <c r="G25" i="34" s="1"/>
  <c r="F53" i="21"/>
  <c r="F51" i="21"/>
  <c r="F61" i="22"/>
  <c r="F59" i="22"/>
  <c r="F58" i="22"/>
  <c r="F63" i="23"/>
  <c r="F61" i="23"/>
  <c r="F60" i="23"/>
  <c r="F59" i="24"/>
  <c r="F57" i="24"/>
  <c r="F53" i="26"/>
  <c r="F51" i="26"/>
  <c r="F50" i="26"/>
  <c r="F53" i="28"/>
  <c r="F51" i="28"/>
  <c r="F50" i="28"/>
  <c r="F64" i="29"/>
  <c r="F63" i="29"/>
  <c r="F62" i="29"/>
  <c r="F61" i="29"/>
  <c r="F65" i="30"/>
  <c r="F64" i="30"/>
  <c r="F63" i="30"/>
  <c r="F55" i="31"/>
  <c r="F54" i="31"/>
  <c r="F53" i="31"/>
  <c r="F53" i="25"/>
  <c r="F51" i="25"/>
  <c r="F50" i="25"/>
  <c r="F50" i="1"/>
  <c r="H7" i="34"/>
  <c r="F59" i="2"/>
  <c r="H8" i="34"/>
  <c r="F62" i="3"/>
  <c r="H9" i="34"/>
  <c r="F55" i="4"/>
  <c r="H10" i="34"/>
  <c r="F63" i="5"/>
  <c r="H11" i="34"/>
  <c r="F59" i="7"/>
  <c r="H12" i="34"/>
  <c r="F68" i="10"/>
  <c r="H13" i="34"/>
  <c r="F58" i="9"/>
  <c r="H14" i="34"/>
  <c r="F57" i="8"/>
  <c r="H15" i="34"/>
  <c r="F65" i="11"/>
  <c r="H16" i="34"/>
  <c r="F65" i="12"/>
  <c r="H17" i="34"/>
  <c r="F67" i="13"/>
  <c r="H18" i="34"/>
  <c r="F65" i="14"/>
  <c r="H19" i="34"/>
  <c r="F60" i="15"/>
  <c r="H20" i="34"/>
  <c r="F73" i="16"/>
  <c r="H21" i="34"/>
  <c r="F65" i="17"/>
  <c r="H22" i="34"/>
  <c r="F57" i="18"/>
  <c r="H23" i="34"/>
  <c r="F70" i="19"/>
  <c r="H24" i="34"/>
  <c r="F69" i="20"/>
  <c r="H25" i="34"/>
  <c r="F57" i="21"/>
  <c r="H26" i="34"/>
  <c r="F65" i="22"/>
  <c r="H27" i="34"/>
  <c r="F67" i="23"/>
  <c r="H28" i="34"/>
  <c r="F63" i="24"/>
  <c r="H29" i="34"/>
  <c r="F57" i="25"/>
  <c r="H30" i="34"/>
  <c r="F57" i="26"/>
  <c r="H31" i="34"/>
  <c r="F64" i="27"/>
  <c r="H32" i="34"/>
  <c r="F52" i="28"/>
  <c r="F57" i="28"/>
  <c r="H33" i="34" s="1"/>
  <c r="F68" i="29"/>
  <c r="H34" i="34" s="1"/>
  <c r="F69" i="30"/>
  <c r="H35" i="34" s="1"/>
  <c r="F59" i="31"/>
  <c r="H36" i="34" s="1"/>
  <c r="F51" i="1"/>
  <c r="I7" i="34"/>
  <c r="F60" i="2"/>
  <c r="I8" i="34"/>
  <c r="F63" i="3"/>
  <c r="I9" i="34"/>
  <c r="F56" i="4"/>
  <c r="I10" i="34"/>
  <c r="F64" i="5"/>
  <c r="I11" i="34"/>
  <c r="F60" i="7"/>
  <c r="I12" i="34"/>
  <c r="F69" i="10"/>
  <c r="I13" i="34"/>
  <c r="F59" i="9"/>
  <c r="I14" i="34"/>
  <c r="F58" i="8"/>
  <c r="I15" i="34"/>
  <c r="F66" i="11"/>
  <c r="I16" i="34"/>
  <c r="F66" i="12"/>
  <c r="I17" i="34" s="1"/>
  <c r="F68" i="13"/>
  <c r="I18" i="34"/>
  <c r="F66" i="14"/>
  <c r="I19" i="34"/>
  <c r="F56" i="15"/>
  <c r="F61" i="15"/>
  <c r="I20" i="34" s="1"/>
  <c r="F74" i="16"/>
  <c r="I21" i="34" s="1"/>
  <c r="F66" i="17"/>
  <c r="I22" i="34" s="1"/>
  <c r="F58" i="18"/>
  <c r="I23" i="34" s="1"/>
  <c r="F71" i="19"/>
  <c r="I24" i="34" s="1"/>
  <c r="F58" i="21"/>
  <c r="I26" i="34" s="1"/>
  <c r="F66" i="22"/>
  <c r="I27" i="34" s="1"/>
  <c r="F68" i="23"/>
  <c r="I28" i="34" s="1"/>
  <c r="F64" i="24"/>
  <c r="I29" i="34" s="1"/>
  <c r="F58" i="25"/>
  <c r="I30" i="34" s="1"/>
  <c r="F58" i="26"/>
  <c r="I31" i="34" s="1"/>
  <c r="F65" i="27"/>
  <c r="I32" i="34" s="1"/>
  <c r="F58" i="28"/>
  <c r="I33" i="34" s="1"/>
  <c r="F69" i="29"/>
  <c r="I34" i="34" s="1"/>
  <c r="F70" i="30"/>
  <c r="I35" i="34" s="1"/>
  <c r="F52" i="31"/>
  <c r="F60" i="31" s="1"/>
  <c r="I36" i="34" s="1"/>
  <c r="F49" i="1"/>
  <c r="G7" i="34" s="1"/>
  <c r="F58" i="2"/>
  <c r="G8" i="34" s="1"/>
  <c r="F61" i="3"/>
  <c r="G9" i="34" s="1"/>
  <c r="F54" i="4"/>
  <c r="G10" i="34" s="1"/>
  <c r="F62" i="5"/>
  <c r="G11" i="34" s="1"/>
  <c r="F58" i="7"/>
  <c r="G12" i="34" s="1"/>
  <c r="F67" i="10"/>
  <c r="G13" i="34" s="1"/>
  <c r="F57" i="9"/>
  <c r="G14" i="34" s="1"/>
  <c r="F56" i="8"/>
  <c r="G15" i="34" s="1"/>
  <c r="F64" i="11"/>
  <c r="G16" i="34" s="1"/>
  <c r="F64" i="12"/>
  <c r="G17" i="34" s="1"/>
  <c r="F66" i="13"/>
  <c r="G18" i="34" s="1"/>
  <c r="F64" i="14"/>
  <c r="G19" i="34" s="1"/>
  <c r="F59" i="15"/>
  <c r="G20" i="34" s="1"/>
  <c r="F72" i="16"/>
  <c r="G21" i="34" s="1"/>
  <c r="F64" i="17"/>
  <c r="G22" i="34" s="1"/>
  <c r="F56" i="18"/>
  <c r="G23" i="34" s="1"/>
  <c r="F69" i="19"/>
  <c r="G24" i="34" s="1"/>
  <c r="F56" i="21"/>
  <c r="G26" i="34" s="1"/>
  <c r="F64" i="22"/>
  <c r="G27" i="34" s="1"/>
  <c r="F66" i="23"/>
  <c r="G28" i="34" s="1"/>
  <c r="F62" i="24"/>
  <c r="G29" i="34" s="1"/>
  <c r="F56" i="25"/>
  <c r="G30" i="34" s="1"/>
  <c r="F56" i="26"/>
  <c r="G31" i="34" s="1"/>
  <c r="F63" i="27"/>
  <c r="G32" i="34" s="1"/>
  <c r="F56" i="28"/>
  <c r="G33" i="34" s="1"/>
  <c r="F67" i="29"/>
  <c r="G34" i="34" s="1"/>
  <c r="F68" i="30"/>
  <c r="G35" i="34" s="1"/>
  <c r="F58" i="31"/>
  <c r="G36" i="34" s="1"/>
  <c r="F48" i="1"/>
  <c r="F7" i="34"/>
  <c r="F57" i="2"/>
  <c r="F8" i="34"/>
  <c r="F60" i="3"/>
  <c r="F9" i="34"/>
  <c r="F53" i="4"/>
  <c r="F10" i="34"/>
  <c r="F61" i="5"/>
  <c r="F11" i="34"/>
  <c r="F57" i="7"/>
  <c r="F12" i="34"/>
  <c r="F66" i="10"/>
  <c r="F13" i="34"/>
  <c r="F56" i="9"/>
  <c r="F14" i="34"/>
  <c r="F55" i="8"/>
  <c r="F15" i="34"/>
  <c r="F63" i="11"/>
  <c r="F16" i="34"/>
  <c r="F63" i="12"/>
  <c r="F17" i="34"/>
  <c r="F65" i="13"/>
  <c r="F18" i="34"/>
  <c r="F63" i="14"/>
  <c r="F19" i="34"/>
  <c r="F58" i="15"/>
  <c r="F20" i="34"/>
  <c r="F71" i="16"/>
  <c r="F21" i="34"/>
  <c r="F63" i="17"/>
  <c r="F22" i="34"/>
  <c r="F55" i="18"/>
  <c r="F23" i="34"/>
  <c r="F68" i="19"/>
  <c r="F24" i="34"/>
  <c r="F55" i="21"/>
  <c r="F26" i="34"/>
  <c r="F63" i="22"/>
  <c r="F27" i="34"/>
  <c r="F65" i="23"/>
  <c r="F28" i="34"/>
  <c r="F61" i="24"/>
  <c r="F29" i="34"/>
  <c r="F55" i="25"/>
  <c r="F30" i="34"/>
  <c r="F55" i="26"/>
  <c r="F31" i="34"/>
  <c r="F62" i="27"/>
  <c r="F32" i="34"/>
  <c r="F55" i="28"/>
  <c r="F33" i="34"/>
  <c r="F66" i="29"/>
  <c r="F34" i="34"/>
  <c r="F67" i="30"/>
  <c r="F35" i="34"/>
  <c r="F57" i="31"/>
  <c r="F36" i="34"/>
  <c r="F70" i="20" l="1"/>
  <c r="I25" i="34" s="1"/>
  <c r="I38" i="34" s="1"/>
  <c r="F67" i="20"/>
  <c r="F25" i="34" s="1"/>
  <c r="F38" i="34" s="1"/>
  <c r="G38" i="34"/>
  <c r="H38" i="34"/>
</calcChain>
</file>

<file path=xl/sharedStrings.xml><?xml version="1.0" encoding="utf-8"?>
<sst xmlns="http://schemas.openxmlformats.org/spreadsheetml/2006/main" count="3599" uniqueCount="850">
  <si>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</si>
  <si>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</si>
  <si>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</si>
  <si>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</si>
  <si>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</si>
  <si>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</si>
  <si>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</si>
  <si>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</si>
  <si>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</si>
  <si>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</si>
  <si>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</si>
  <si>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</si>
  <si>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</si>
  <si>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</si>
  <si>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</si>
  <si>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</si>
  <si>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</si>
  <si>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</si>
  <si>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</si>
  <si>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</si>
  <si>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</si>
  <si>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Ear pain!Earache!CSSO Ontology!CUI</t>
  </si>
  <si>
    <t>Chills!Chills!CSSO Ontology!CUI</t>
  </si>
  <si>
    <t>Fever!Fever!Freebase!CUI</t>
  </si>
  <si>
    <t>HEAD ACHE!Headache!Freebase!CUI</t>
  </si>
  <si>
    <t>Tenderness!Tenderness!CSSO Ontology!CUI</t>
  </si>
  <si>
    <t>-</t>
  </si>
  <si>
    <t>Is relevant (from MedLine)</t>
  </si>
  <si>
    <t>Term</t>
  </si>
  <si>
    <t>Validated</t>
  </si>
  <si>
    <t>Red</t>
  </si>
  <si>
    <t>Test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</si>
  <si>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</si>
  <si>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</si>
  <si>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</si>
  <si>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</si>
  <si>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</si>
  <si>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</si>
  <si>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</si>
  <si>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</si>
  <si>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</si>
  <si>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</si>
  <si>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</si>
  <si>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</si>
  <si>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</si>
  <si>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</si>
  <si>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</si>
  <si>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</si>
  <si>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</si>
  <si>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</si>
  <si>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</si>
  <si>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</si>
  <si>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</si>
  <si>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</si>
  <si>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</si>
  <si>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</si>
  <si>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</si>
  <si>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</si>
  <si>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</si>
  <si>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</si>
  <si>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</si>
  <si>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</si>
  <si>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</si>
  <si>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</si>
  <si>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</si>
  <si>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</si>
  <si>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</si>
  <si>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</si>
  <si>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</si>
  <si>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</si>
  <si>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</si>
  <si>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</si>
  <si>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</si>
  <si>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</si>
  <si>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</si>
  <si>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</si>
  <si>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</si>
  <si>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</si>
  <si>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</si>
  <si>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</si>
  <si>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</si>
  <si>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</si>
  <si>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</si>
  <si>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</si>
  <si>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</si>
  <si>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</si>
  <si>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</si>
  <si>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</si>
  <si>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</si>
  <si>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</si>
  <si>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</si>
  <si>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</si>
  <si>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</si>
  <si>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</si>
  <si>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</si>
  <si>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</si>
  <si>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</si>
  <si>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</si>
  <si>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</si>
  <si>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</si>
  <si>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</si>
  <si>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</si>
  <si>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</si>
  <si>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</si>
  <si>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</si>
  <si>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</si>
  <si>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</si>
  <si>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</si>
  <si>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</si>
  <si>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</si>
  <si>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</si>
  <si>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</si>
  <si>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</si>
  <si>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</si>
  <si>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</si>
  <si>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</si>
  <si>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</si>
  <si>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</si>
  <si>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</si>
  <si>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</si>
  <si>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</si>
  <si>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</si>
  <si>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</si>
  <si>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</si>
  <si>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</si>
  <si>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</si>
  <si>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</si>
  <si>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</si>
  <si>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</si>
  <si>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</si>
  <si>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</si>
  <si>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</si>
  <si>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</si>
  <si>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</si>
  <si>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</si>
  <si>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</si>
  <si>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</si>
  <si>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</si>
  <si>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</si>
  <si>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</si>
  <si>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</si>
  <si>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</si>
  <si>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</si>
  <si>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</si>
  <si>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</si>
  <si>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</si>
  <si>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</si>
  <si>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</si>
  <si>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</si>
  <si>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</si>
  <si>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</si>
  <si>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</si>
  <si>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</si>
  <si>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</si>
  <si>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</si>
  <si>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</si>
  <si>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</si>
  <si>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</si>
  <si>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</si>
  <si>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</si>
  <si>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</si>
  <si>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</si>
  <si>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</si>
  <si>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</si>
  <si>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</si>
  <si>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</si>
  <si>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</si>
  <si>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</si>
  <si>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</si>
  <si>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</si>
  <si>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</si>
  <si>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</si>
  <si>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</si>
  <si>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Pain in throat!ICD10CM!CUI</t>
  </si>
  <si>
    <t>Vomiting, unspecified!ICD10CM!CUI</t>
  </si>
  <si>
    <t>Conjunctivitis!CSSO Ontology!CUI</t>
  </si>
  <si>
    <t>Coma!ICD9CM!CUI</t>
  </si>
  <si>
    <t>CBC {CBC}!MediciNet!Equals</t>
  </si>
  <si>
    <t>Liver Function Tests!MeSH!CUI</t>
  </si>
  <si>
    <t>Incubation period</t>
  </si>
  <si>
    <t>bleeding eyes</t>
  </si>
  <si>
    <t>SIGNS</t>
  </si>
  <si>
    <t>Tests</t>
  </si>
  <si>
    <t>used</t>
  </si>
  <si>
    <t>Pain</t>
  </si>
  <si>
    <t>Pain, unspecified!ICD10CM!CUI</t>
  </si>
  <si>
    <t>Joint pain!CSSO Ontology!CUI</t>
  </si>
  <si>
    <t>Flushing {FLUSHING}!ICD10CM!Equals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</si>
  <si>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</si>
  <si>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</si>
  <si>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</si>
  <si>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</si>
  <si>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</si>
  <si>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</si>
  <si>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</si>
  <si>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</si>
  <si>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</si>
  <si>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</si>
  <si>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</si>
  <si>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</si>
  <si>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</si>
  <si>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</si>
  <si>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</si>
  <si>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</si>
  <si>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</si>
  <si>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</si>
  <si>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</si>
  <si>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</si>
  <si>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</si>
  <si>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</si>
  <si>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</si>
  <si>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</si>
  <si>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Urinalysis {URINALYSIS}!Freebase!Equals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</si>
  <si>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</si>
  <si>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</si>
  <si>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</si>
  <si>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</si>
  <si>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</si>
  <si>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Illness, unspecified!ICD10CM!CUI</t>
  </si>
  <si>
    <t>Blood culture {BLOOD CULTURE}!Freebase!Equals</t>
  </si>
  <si>
    <t>Urine Culture {CULTURE URINE}!Freebase!Equals</t>
  </si>
  <si>
    <t>Biopsy {BIOPSY}!Freebase!Equals</t>
  </si>
  <si>
    <t>Brucellosis</t>
  </si>
  <si>
    <t>Flu</t>
  </si>
  <si>
    <t>Catch</t>
  </si>
  <si>
    <t>Nephelometry</t>
  </si>
  <si>
    <t>Illness</t>
  </si>
  <si>
    <t>Muscle Cramp!MeSH!CUI</t>
  </si>
  <si>
    <t>Xeroderma!Freebase!CUI</t>
  </si>
  <si>
    <t>Polydipsia!ICD10CM!CUI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</si>
  <si>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</si>
  <si>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</si>
  <si>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</si>
  <si>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</si>
  <si>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</si>
  <si>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</si>
  <si>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</si>
  <si>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</si>
  <si>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</si>
  <si>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</si>
  <si>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</si>
  <si>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</si>
  <si>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Throat culture {CULTURE THROAT}!Freebase!Equals</t>
  </si>
  <si>
    <t>Electrocardiogram {ELECTROCARDIOGRAM}!MediciNet!Equals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</si>
  <si>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</si>
  <si>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</si>
  <si>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</si>
  <si>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</si>
  <si>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</si>
  <si>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</si>
  <si>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</si>
  <si>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</si>
  <si>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</si>
  <si>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</si>
  <si>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</si>
  <si>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</si>
  <si>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</si>
  <si>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</si>
  <si>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</si>
  <si>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</si>
  <si>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</si>
  <si>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</si>
  <si>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</si>
  <si>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</si>
  <si>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</si>
  <si>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</si>
  <si>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</si>
  <si>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</si>
  <si>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</si>
  <si>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</si>
  <si>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</si>
  <si>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</si>
  <si>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correctly identified = son findings y nuestro proceso dice que son findings (Acierto)</t>
  </si>
  <si>
    <t>correctly rejected = no son findings y nuestro proceso dice que no lo son (Acierto)</t>
  </si>
  <si>
    <t>FP (False Positive)</t>
  </si>
  <si>
    <t>FN (False Negative)</t>
  </si>
  <si>
    <t>incorrectly identified = no son findings pero nuestro proceso dice que sí lo son (Error)</t>
  </si>
  <si>
    <t>incorrectly rejected = son findings pero nuestro proceso dice que no lo son (Error)</t>
  </si>
  <si>
    <t>F1</t>
  </si>
  <si>
    <t>* Esa prueba ya está contada como FN en la parte de arriba con lo que se descarta.</t>
  </si>
  <si>
    <t>* Se descarta de los TN este elemento por estar detectado previamente con Electrocardiogram</t>
  </si>
  <si>
    <t>FN (Por validación)</t>
  </si>
  <si>
    <t>Son findings no encontrados por la validación (pero si por la NLP)</t>
  </si>
  <si>
    <t>* Ya identificado como FN previamente, no se cuenta.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</si>
  <si>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</si>
  <si>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</si>
  <si>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</si>
  <si>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</si>
  <si>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</si>
  <si>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</si>
  <si>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</si>
  <si>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</si>
  <si>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</si>
  <si>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</si>
  <si>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</si>
  <si>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</si>
  <si>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</si>
  <si>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</si>
  <si>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</si>
  <si>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</si>
  <si>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</si>
  <si>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</si>
  <si>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</si>
  <si>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</si>
  <si>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Bloody stool!CSSO Ontology!CUI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</si>
  <si>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</si>
  <si>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</si>
  <si>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</si>
  <si>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</si>
  <si>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</si>
  <si>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</si>
  <si>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</si>
  <si>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</si>
  <si>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</si>
  <si>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</si>
  <si>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</si>
  <si>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</si>
  <si>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</si>
  <si>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</si>
  <si>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</si>
  <si>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</si>
  <si>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</si>
  <si>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</si>
  <si>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</si>
  <si>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</si>
  <si>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</si>
  <si>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</si>
  <si>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</si>
  <si>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</si>
  <si>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</si>
  <si>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</si>
  <si>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</si>
  <si>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</si>
  <si>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</si>
  <si>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</si>
  <si>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</si>
  <si>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</si>
  <si>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strychnine poisoning</t>
  </si>
  <si>
    <t>Stomach ache</t>
  </si>
  <si>
    <t>rash / chickenpox rash</t>
  </si>
  <si>
    <t>fluid-filled blisters / red spots</t>
  </si>
  <si>
    <t>scars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</si>
  <si>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</si>
  <si>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</si>
  <si>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</si>
  <si>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</si>
  <si>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</si>
  <si>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</si>
  <si>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</si>
  <si>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</si>
  <si>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</si>
  <si>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</si>
  <si>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</si>
  <si>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</si>
  <si>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</si>
  <si>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</si>
  <si>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</si>
  <si>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</si>
  <si>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</si>
  <si>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</si>
  <si>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</si>
  <si>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</si>
  <si>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</si>
  <si>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</si>
  <si>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</si>
  <si>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</si>
  <si>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</si>
  <si>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</si>
  <si>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</si>
  <si>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</si>
  <si>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</si>
  <si>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</si>
  <si>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</si>
  <si>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</si>
  <si>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</si>
  <si>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</si>
  <si>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</si>
  <si>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</si>
  <si>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</si>
  <si>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</si>
  <si>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</si>
  <si>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</si>
  <si>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</si>
  <si>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</si>
  <si>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</si>
  <si>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</si>
  <si>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</si>
  <si>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</si>
  <si>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</si>
  <si>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</si>
  <si>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Bulging fontanelles in babies</t>
  </si>
  <si>
    <t>Decreased alertness</t>
  </si>
  <si>
    <t>Rapid breathing</t>
  </si>
  <si>
    <t>Unusual posture, with the head and neck arched backwards (opisthotonos)</t>
  </si>
  <si>
    <t>Fast heart rate</t>
  </si>
  <si>
    <t>Stiff neck</t>
  </si>
  <si>
    <t>CSF / Cerebrospinal fluid</t>
  </si>
  <si>
    <t>CT scan of the head</t>
  </si>
  <si>
    <t>Face pain</t>
  </si>
  <si>
    <t>Swelling of the temples or jaw (temporomandibular area)</t>
  </si>
  <si>
    <t>Testicle lump</t>
  </si>
  <si>
    <t>Testicle pain</t>
  </si>
  <si>
    <t>Scrotal swelling</t>
  </si>
  <si>
    <t>swollen glands</t>
  </si>
  <si>
    <t>Red throat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</si>
  <si>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</si>
  <si>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</si>
  <si>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</si>
  <si>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</si>
  <si>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</si>
  <si>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</si>
  <si>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</si>
  <si>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</si>
  <si>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</si>
  <si>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</si>
  <si>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</si>
  <si>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</si>
  <si>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Muscle spasms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</si>
  <si>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</si>
  <si>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</si>
  <si>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</si>
  <si>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</si>
  <si>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</si>
  <si>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</si>
  <si>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Kidney function tests</t>
  </si>
  <si>
    <t>Partial thromboplastin time (PTT)</t>
  </si>
  <si>
    <t>Prothrombin time (PT)</t>
  </si>
  <si>
    <t>Eye redness</t>
  </si>
  <si>
    <t>swollen lymph nodes</t>
  </si>
  <si>
    <t>headache</t>
  </si>
  <si>
    <t>runny nose</t>
  </si>
  <si>
    <t>rash</t>
  </si>
  <si>
    <t>Bruising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</si>
  <si>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</si>
  <si>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</si>
  <si>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</si>
  <si>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</si>
  <si>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</si>
  <si>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</si>
  <si>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</si>
  <si>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</si>
  <si>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</si>
  <si>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</si>
  <si>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</si>
  <si>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Muscle aches</t>
  </si>
  <si>
    <t>Physical examination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</si>
  <si>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</si>
  <si>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</si>
  <si>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</si>
  <si>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</si>
  <si>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</si>
  <si>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</si>
  <si>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</si>
  <si>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</si>
  <si>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</si>
  <si>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</si>
  <si>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</si>
  <si>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</si>
  <si>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Lack of appetite</t>
  </si>
  <si>
    <t>Muscle weakness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</si>
  <si>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</si>
  <si>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</si>
  <si>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</si>
  <si>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</si>
  <si>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</si>
  <si>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</si>
  <si>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</si>
  <si>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</si>
  <si>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</si>
  <si>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</si>
  <si>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</si>
  <si>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</si>
  <si>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</si>
  <si>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</si>
  <si>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</si>
  <si>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</si>
  <si>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</si>
  <si>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</si>
  <si>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CBC</t>
  </si>
  <si>
    <t>Trismus!MeSH!CUI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</si>
  <si>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</si>
  <si>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</si>
  <si>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</si>
  <si>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</si>
  <si>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</si>
  <si>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</si>
  <si>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</si>
  <si>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</si>
  <si>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</si>
  <si>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</si>
  <si>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</si>
  <si>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</si>
  <si>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</si>
  <si>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</si>
  <si>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</si>
  <si>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</si>
  <si>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</si>
  <si>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</si>
  <si>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</si>
  <si>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</si>
  <si>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</si>
  <si>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</si>
  <si>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Itching!CSSO Ontology!CUI</t>
  </si>
  <si>
    <t>Anaemia</t>
  </si>
  <si>
    <t>Anemia!Freebase!CUI</t>
  </si>
  <si>
    <t>Fifth Disease</t>
  </si>
  <si>
    <t>Sign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</si>
  <si>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</si>
  <si>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</si>
  <si>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</si>
  <si>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</si>
  <si>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</si>
  <si>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</si>
  <si>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</si>
  <si>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</si>
  <si>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</si>
  <si>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</si>
  <si>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</si>
  <si>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</si>
  <si>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</si>
  <si>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</si>
  <si>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</si>
  <si>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</si>
  <si>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</si>
  <si>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</si>
  <si>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</si>
  <si>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</si>
  <si>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</si>
  <si>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</si>
  <si>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</si>
  <si>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</si>
  <si>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</si>
  <si>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</si>
  <si>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</si>
  <si>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</si>
  <si>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</si>
  <si>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</si>
  <si>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</si>
  <si>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</si>
  <si>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</si>
  <si>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</si>
  <si>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</si>
  <si>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</si>
  <si>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</si>
  <si>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</si>
  <si>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</si>
  <si>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</si>
  <si>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</si>
  <si>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</si>
  <si>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</si>
  <si>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</si>
  <si>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</si>
  <si>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</si>
  <si>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CT scan of head</t>
  </si>
  <si>
    <t>Stiff neck!CSSO Ontology!CUI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</si>
  <si>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</si>
  <si>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</si>
  <si>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</si>
  <si>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</si>
  <si>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</si>
  <si>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</si>
  <si>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</si>
  <si>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</si>
  <si>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</si>
  <si>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</si>
  <si>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</si>
  <si>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</si>
  <si>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</si>
  <si>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</si>
  <si>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</si>
  <si>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</si>
  <si>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</si>
  <si>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</si>
  <si>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</si>
  <si>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</si>
  <si>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</si>
  <si>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</si>
  <si>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</si>
  <si>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</si>
  <si>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</si>
  <si>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</si>
  <si>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</si>
  <si>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</si>
  <si>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</si>
  <si>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</si>
  <si>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</si>
  <si>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</si>
  <si>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</si>
  <si>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blood clotting tests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</si>
  <si>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</si>
  <si>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</si>
  <si>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</si>
  <si>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</si>
  <si>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</si>
  <si>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Common Cold</t>
  </si>
  <si>
    <t>Common cold!Freebase!CUI</t>
  </si>
  <si>
    <t>Pertussis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</si>
  <si>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</si>
  <si>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</si>
  <si>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</si>
  <si>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</si>
  <si>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</si>
  <si>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</si>
  <si>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</si>
  <si>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</si>
  <si>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</si>
  <si>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</si>
  <si>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</si>
  <si>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</si>
  <si>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</si>
  <si>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</si>
  <si>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</si>
  <si>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</si>
  <si>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</si>
  <si>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</si>
  <si>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</si>
  <si>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Discomfort {DISCOMFORT}!Freebase!Equals</t>
  </si>
  <si>
    <t>discomfort</t>
  </si>
  <si>
    <t>symtoms</t>
  </si>
  <si>
    <t>redness</t>
  </si>
  <si>
    <t>arms</t>
  </si>
  <si>
    <t>history</t>
  </si>
  <si>
    <t>coughing</t>
  </si>
  <si>
    <t>symptoms</t>
  </si>
  <si>
    <t>exposure</t>
  </si>
  <si>
    <t>bacteria</t>
  </si>
  <si>
    <t>whoop</t>
  </si>
  <si>
    <t>choking</t>
  </si>
  <si>
    <t>F</t>
  </si>
  <si>
    <t>diagnosis</t>
  </si>
  <si>
    <t>test</t>
  </si>
  <si>
    <t>treatment</t>
  </si>
  <si>
    <t>lymphocytes</t>
  </si>
  <si>
    <t>conciousness</t>
  </si>
  <si>
    <t>Unconsciousness {UNCONSCIOUSNESS}!Freebase!Similarity</t>
  </si>
  <si>
    <t>pain</t>
  </si>
  <si>
    <t>Lack of appetite {APPETITE LACK}!CSSO Ontology!Equals</t>
  </si>
  <si>
    <t>encephalitis</t>
  </si>
  <si>
    <t>Weakness of one arm</t>
  </si>
  <si>
    <t>infection</t>
  </si>
  <si>
    <t>Infection {INFECTION}!Freebase!Equals</t>
  </si>
  <si>
    <t>infections</t>
  </si>
  <si>
    <t>Infection {INFECTION}!Freebase!Similarity</t>
  </si>
  <si>
    <t>CT scan</t>
  </si>
  <si>
    <t>CT scan {CT SCAN}!Freebase!Equals</t>
  </si>
  <si>
    <t>MRI scan</t>
  </si>
  <si>
    <t>MRI Scan {MRI SCAN}!MediciNet!Equals</t>
  </si>
  <si>
    <t>Yes</t>
  </si>
  <si>
    <t>Lumbar puncture</t>
  </si>
  <si>
    <t>Polymerase chain reaction</t>
  </si>
  <si>
    <t>Polymerase Chain Reaction {CHAIN POLYMERASE REACTION}!MediciNet!Equals</t>
  </si>
  <si>
    <t>PCR {PCR}!MediciNet!Equals</t>
  </si>
  <si>
    <t>Symptoms</t>
  </si>
  <si>
    <t>head ct</t>
  </si>
  <si>
    <t>CT</t>
  </si>
  <si>
    <t>appetite</t>
  </si>
  <si>
    <t>aches</t>
  </si>
  <si>
    <t>attention</t>
  </si>
  <si>
    <t>Signs</t>
  </si>
  <si>
    <t>findings</t>
  </si>
  <si>
    <t>Scan</t>
  </si>
  <si>
    <t>puncture</t>
  </si>
  <si>
    <t>testing</t>
  </si>
  <si>
    <t>Nausea and vomiting</t>
  </si>
  <si>
    <t>Nausea with vomiting, unspecified!ICD10CM!CUI</t>
  </si>
  <si>
    <t>chest x-ray</t>
  </si>
  <si>
    <t>pneumonia</t>
  </si>
  <si>
    <t>Pneumonia!CSSO Ontology!CUI</t>
  </si>
  <si>
    <t>Complete blood count</t>
  </si>
  <si>
    <t>polymerase chain reaction</t>
  </si>
  <si>
    <t>difficulty</t>
  </si>
  <si>
    <t>blood clotting+</t>
  </si>
  <si>
    <t>clotting</t>
  </si>
  <si>
    <t>chemistry tests</t>
  </si>
  <si>
    <t>scan</t>
  </si>
  <si>
    <t>isolation</t>
  </si>
  <si>
    <t>blood chemistry</t>
  </si>
  <si>
    <t>malaise</t>
  </si>
  <si>
    <t>Strawberry tongue!Freebase!CUI</t>
  </si>
  <si>
    <t>strawberry tongue</t>
  </si>
  <si>
    <t>Throat culture</t>
  </si>
  <si>
    <t>bright</t>
  </si>
  <si>
    <t>red color</t>
  </si>
  <si>
    <t>red</t>
  </si>
  <si>
    <t>Bruise!Freebase!CUI</t>
  </si>
  <si>
    <t>Red eye!Freebase!CUI</t>
  </si>
  <si>
    <t>inflammation</t>
  </si>
  <si>
    <t>Inflammation!Freebase!CUI</t>
  </si>
  <si>
    <t>bloodshot eyes</t>
  </si>
  <si>
    <t>rubella</t>
  </si>
  <si>
    <t>infected</t>
  </si>
  <si>
    <t>Infection!Freebase!CUI</t>
  </si>
  <si>
    <t>Hallucinations, unspecified!ICD10CM!CUI</t>
  </si>
  <si>
    <t>Loss of appetite {APPETITE LOSS}!CSSO Ontology!Equals</t>
  </si>
  <si>
    <t>Skin biopsy</t>
  </si>
  <si>
    <t>biopsy</t>
  </si>
  <si>
    <t>tick bite</t>
  </si>
  <si>
    <t>bite</t>
  </si>
  <si>
    <t>spots</t>
  </si>
  <si>
    <t>disease</t>
  </si>
  <si>
    <t>sensitivity</t>
  </si>
  <si>
    <t>tests</t>
  </si>
  <si>
    <t>fixation</t>
  </si>
  <si>
    <t>PT</t>
  </si>
  <si>
    <t>feeling</t>
  </si>
  <si>
    <t>Not feeling well {FEELING}!CSSO Ontology!Equals</t>
  </si>
  <si>
    <t>spasms</t>
  </si>
  <si>
    <t>Muscle Spasms!Freebase!CUI</t>
  </si>
  <si>
    <t>Numbness</t>
  </si>
  <si>
    <t>Numbness!Freebase!CUI</t>
  </si>
  <si>
    <t>sensation</t>
  </si>
  <si>
    <t>muscle function</t>
  </si>
  <si>
    <t>tingling</t>
  </si>
  <si>
    <t>drinking</t>
  </si>
  <si>
    <t>animal bites</t>
  </si>
  <si>
    <t>signs</t>
  </si>
  <si>
    <t>wound</t>
  </si>
  <si>
    <t>rabies in humans</t>
  </si>
  <si>
    <t>nervous</t>
  </si>
  <si>
    <t>Nervousness!ICD10CM!CUI</t>
  </si>
  <si>
    <t>Abnormal reflex!ICD10CM!CUI</t>
  </si>
  <si>
    <t>stiffness</t>
  </si>
  <si>
    <t>Stiffness!CSSO Ontology!CUI</t>
  </si>
  <si>
    <t>subclinical polio infection</t>
  </si>
  <si>
    <t>reflexes</t>
  </si>
  <si>
    <t>throat washings</t>
  </si>
  <si>
    <t>CFS examination</t>
  </si>
  <si>
    <t>Swelling</t>
  </si>
  <si>
    <t>males</t>
  </si>
  <si>
    <t>lump</t>
  </si>
  <si>
    <t>meningismus</t>
  </si>
  <si>
    <t>irritability</t>
  </si>
  <si>
    <t>Poor feeding</t>
  </si>
  <si>
    <t>viral meningitis</t>
  </si>
  <si>
    <t>lumbar puncture</t>
  </si>
  <si>
    <t>newborns</t>
  </si>
  <si>
    <t>bacterial or viral meningitis</t>
  </si>
  <si>
    <t>fast</t>
  </si>
  <si>
    <t>Dry</t>
  </si>
  <si>
    <t>symptom</t>
  </si>
  <si>
    <t>energy</t>
  </si>
  <si>
    <t>eating</t>
  </si>
  <si>
    <t>problems</t>
  </si>
  <si>
    <t>complications</t>
  </si>
  <si>
    <t>hearing about your symptoms</t>
  </si>
  <si>
    <t>impetigo</t>
  </si>
  <si>
    <t>Impetigo!Freebase!CUI</t>
  </si>
  <si>
    <t>blister</t>
  </si>
  <si>
    <t>itch</t>
  </si>
  <si>
    <t>crusting</t>
  </si>
  <si>
    <t>Scab!Freebase!CUI</t>
  </si>
  <si>
    <t>Oozing</t>
  </si>
  <si>
    <t>Scratching</t>
  </si>
  <si>
    <t>lips</t>
  </si>
  <si>
    <t>ulcers</t>
  </si>
  <si>
    <t>Ulcer!CSSO Ontology!CUI</t>
  </si>
  <si>
    <t>itching</t>
  </si>
  <si>
    <t>painful</t>
  </si>
  <si>
    <t>swallowing</t>
  </si>
  <si>
    <t>menstruation</t>
  </si>
  <si>
    <t>laboratory for closer examination</t>
  </si>
  <si>
    <t>Liver damage</t>
  </si>
  <si>
    <t>Liver damage!Freebase!CUI</t>
  </si>
  <si>
    <t>Unspecified jaundice!ICD10CM!CUI</t>
  </si>
  <si>
    <t>Hepatomegaly, not elsewhere classified!ICD10CM!CUI</t>
  </si>
  <si>
    <t>Ultrasound {ULTRASOUND}!MediciNet!Equals</t>
  </si>
  <si>
    <t>damage</t>
  </si>
  <si>
    <t>liver cancer</t>
  </si>
  <si>
    <t>pale</t>
  </si>
  <si>
    <t>infected with hepatitis</t>
  </si>
  <si>
    <t>enlarged</t>
  </si>
  <si>
    <t>lab tests</t>
  </si>
  <si>
    <t>autoimmune</t>
  </si>
  <si>
    <t>Liver Function</t>
  </si>
  <si>
    <t>ache</t>
  </si>
  <si>
    <t>Erythema!CSSO Ontology!CUI</t>
  </si>
  <si>
    <t>itchy</t>
  </si>
  <si>
    <t>red spots on the skin</t>
  </si>
  <si>
    <t>scab</t>
  </si>
  <si>
    <t>eczema</t>
  </si>
  <si>
    <t>scratching</t>
  </si>
  <si>
    <t>Spasm!CSSO Ontology!CUI</t>
  </si>
  <si>
    <t>Tetany!ICD10CM!CUI</t>
  </si>
  <si>
    <t>Bone fracture!Freebase!CUI</t>
  </si>
  <si>
    <t>Meningitis!CSSO Ontology!CUI</t>
  </si>
  <si>
    <t>contractions</t>
  </si>
  <si>
    <t>tears</t>
  </si>
  <si>
    <t>urination</t>
  </si>
  <si>
    <t>defecation</t>
  </si>
  <si>
    <t>poisoning</t>
  </si>
  <si>
    <t>Chest pain, unspecified!ICD10CM!CUI</t>
  </si>
  <si>
    <t>dry</t>
  </si>
  <si>
    <t>ill</t>
  </si>
  <si>
    <t>Blood culture {BLOOD CULTURE}!Freebase!Similarity</t>
  </si>
  <si>
    <t>ESR</t>
  </si>
  <si>
    <t>ESR {ESR}!Freebase!Equals</t>
  </si>
  <si>
    <t>Urine test {TEST URINE}!Freebase!Similarity</t>
  </si>
  <si>
    <t>balance</t>
  </si>
  <si>
    <t>legionela</t>
  </si>
  <si>
    <t>deficit</t>
  </si>
  <si>
    <t>Malnutrition!Freebase!CUI</t>
  </si>
  <si>
    <t>Disorientation, unspecified!ICD10CM!CUI</t>
  </si>
  <si>
    <t>Epistaxis!ICD10CM!CUI</t>
  </si>
  <si>
    <t>Urine test</t>
  </si>
  <si>
    <t>Urine test {TEST URINE}!Freebase!Equals</t>
  </si>
  <si>
    <t>white blood cells</t>
  </si>
  <si>
    <t>typhoid</t>
  </si>
  <si>
    <t>mood</t>
  </si>
  <si>
    <t>acute Q Fever</t>
  </si>
  <si>
    <t>q fever</t>
  </si>
  <si>
    <t>chronic q fever</t>
  </si>
  <si>
    <t>flu</t>
  </si>
  <si>
    <t>lesions</t>
  </si>
  <si>
    <t>Lesion {LESION}!Freebase!Similarity</t>
  </si>
  <si>
    <t>pseudomembrane</t>
  </si>
  <si>
    <t>Pseudomembrane!Freebase!CUI</t>
  </si>
  <si>
    <t>drainage</t>
  </si>
  <si>
    <t>high-pitched</t>
  </si>
  <si>
    <t>assay</t>
  </si>
  <si>
    <t>presence</t>
  </si>
  <si>
    <t>Enophthalmia!Freebase!CUI</t>
  </si>
  <si>
    <t>name</t>
  </si>
  <si>
    <t>AS {}!Freebase!Equals</t>
  </si>
  <si>
    <t>Immunoelectrophoresis {IMMUNOELECTROPHORESIS}!Freebase!Equals</t>
  </si>
  <si>
    <t>Enlarged</t>
  </si>
  <si>
    <t>Infection</t>
  </si>
  <si>
    <t>Hemorrhage, not elsewhere classified!ICD10CM!CUI</t>
  </si>
  <si>
    <t>Shock, unspecified!ICD10CM!CUI</t>
  </si>
  <si>
    <t>intoxication</t>
  </si>
  <si>
    <t>disorders</t>
  </si>
  <si>
    <t>Oral bleeding!Freebase!CUI</t>
  </si>
  <si>
    <t>Bleeding</t>
  </si>
  <si>
    <t>Feeling</t>
  </si>
  <si>
    <t>Feeling down {FEELING}!Freebase!Equals</t>
  </si>
  <si>
    <t>Electrolytes {ELECTROLYTES}!MediciNet!Equals</t>
  </si>
  <si>
    <t>coagulation</t>
  </si>
  <si>
    <t>clots</t>
  </si>
  <si>
    <t>difficult</t>
  </si>
  <si>
    <t>touch</t>
  </si>
  <si>
    <t>laboratory for a . Test result</t>
  </si>
  <si>
    <t>laboratory for a . Test</t>
  </si>
  <si>
    <t>Throat pain!CSSO Ontology!CUI</t>
  </si>
  <si>
    <t>Xerostomia!Freebase!CUI</t>
  </si>
  <si>
    <t xml:space="preserve"> Nausea!ICD10CM!CUI</t>
  </si>
  <si>
    <t>Unspecified convulsions!ICD10CM!CUI</t>
  </si>
  <si>
    <t>TP</t>
  </si>
  <si>
    <t>TN</t>
  </si>
  <si>
    <t>FP</t>
  </si>
  <si>
    <t>FN</t>
  </si>
  <si>
    <t>FNV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</si>
</sst>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000000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/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3" fillId="12" borderId="21" xfId="0" applyFont="1" applyFill="1" applyBorder="1" applyAlignment="1">
      <alignment horizontal="center"/>
    </xf>
    <xf numFmtId="0" fontId="3" fillId="12" borderId="39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5" fillId="10" borderId="33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6" borderId="0" xfId="0" applyFill="1"/>
    <xf numFmtId="0" fontId="0" fillId="3" borderId="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8" fillId="1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3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Values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Summary!$F$6:$I$6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Specifity</c:v>
                </c:pt>
                <c:pt idx="3">
                  <c:v>F1</c:v>
                </c:pt>
              </c:strCache>
            </c:strRef>
          </c:cat>
          <c:val>
            <c:numRef>
              <c:f>Summary!$F$38:$I$38</c:f>
              <c:numCache>
                <c:formatCode>General</c:formatCode>
                <c:ptCount val="4"/>
                <c:pt idx="0">
                  <c:v>0.87350626104098061</c:v>
                </c:pt>
                <c:pt idx="1">
                  <c:v>0.71773361894374932</c:v>
                </c:pt>
                <c:pt idx="2">
                  <c:v>0.82637445457878911</c:v>
                </c:pt>
                <c:pt idx="3">
                  <c:v>0.77971495443837524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28096"/>
        <c:axId val="195029632"/>
        <c:axId val="172089792"/>
      </c:bar3DChart>
      <c:catAx>
        <c:axId val="19502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029632"/>
        <c:crosses val="autoZero"/>
        <c:auto val="1"/>
        <c:lblAlgn val="ctr"/>
        <c:lblOffset val="100"/>
        <c:noMultiLvlLbl val="0"/>
      </c:catAx>
      <c:valAx>
        <c:axId val="19502963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028096"/>
        <c:crosses val="autoZero"/>
        <c:crossBetween val="between"/>
        <c:majorUnit val="0.1"/>
      </c:valAx>
      <c:serAx>
        <c:axId val="17208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029632"/>
        <c:crosses val="autoZero"/>
      </c:ser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454025</xdr:colOff>
      <xdr:row>6</xdr:row>
      <xdr:rowOff>66675</xdr:rowOff>
    </xdr:from>
    <xdr:to>
      <xdr:col>20</xdr:col>
      <xdr:colOff>263525</xdr:colOff>
      <xdr:row>32</xdr:row>
      <xdr:rowOff>73025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1"/>
  <sheetViews>
    <sheetView zoomScale="55" zoomScaleNormal="55" workbookViewId="0">
      <selection activeCell="F45" sqref="F45"/>
    </sheetView>
  </sheetViews>
  <sheetFormatPr baseColWidth="10" defaultRowHeight="15" x14ac:dyDescent="0.25"/>
  <cols>
    <col min="1" max="1" width="1.140625" customWidth="1"/>
    <col min="2" max="2" width="2" customWidth="1"/>
    <col min="3" max="4" width="33" customWidth="1"/>
    <col min="5" max="5" width="50.28515625" customWidth="1"/>
    <col min="6" max="6" width="77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2</v>
      </c>
      <c r="D5" s="26" t="s">
        <v>18</v>
      </c>
      <c r="E5" s="25" t="s">
        <v>483</v>
      </c>
      <c r="F5" s="46" t="s">
        <v>13</v>
      </c>
      <c r="G5" s="47" t="s">
        <v>19</v>
      </c>
      <c r="H5" s="48" t="s">
        <v>26</v>
      </c>
    </row>
    <row r="6" spans="3:8" x14ac:dyDescent="0.25">
      <c r="C6" s="29" t="s">
        <v>3</v>
      </c>
      <c r="D6" s="27" t="s">
        <v>18</v>
      </c>
      <c r="E6" s="30" t="s">
        <v>21</v>
      </c>
      <c r="F6" s="49" t="s">
        <v>14</v>
      </c>
      <c r="G6" s="50" t="s">
        <v>19</v>
      </c>
      <c r="H6" s="51" t="s">
        <v>26</v>
      </c>
    </row>
    <row r="7" spans="3:8" x14ac:dyDescent="0.25">
      <c r="C7" s="29" t="s">
        <v>4</v>
      </c>
      <c r="D7" s="27" t="s">
        <v>18</v>
      </c>
      <c r="E7" s="30" t="s">
        <v>23</v>
      </c>
      <c r="F7" s="49" t="s">
        <v>15</v>
      </c>
      <c r="G7" s="50" t="s">
        <v>19</v>
      </c>
      <c r="H7" s="51" t="s">
        <v>26</v>
      </c>
    </row>
    <row r="8" spans="3:8" x14ac:dyDescent="0.25">
      <c r="C8" s="29" t="s">
        <v>5</v>
      </c>
      <c r="D8" s="27" t="s">
        <v>18</v>
      </c>
      <c r="E8" s="30" t="s">
        <v>22</v>
      </c>
      <c r="F8" s="49" t="s">
        <v>16</v>
      </c>
      <c r="G8" s="50" t="s">
        <v>19</v>
      </c>
      <c r="H8" s="51" t="s">
        <v>26</v>
      </c>
    </row>
    <row r="9" spans="3:8" x14ac:dyDescent="0.25">
      <c r="C9" s="29" t="s">
        <v>6</v>
      </c>
      <c r="D9" s="27" t="s">
        <v>18</v>
      </c>
      <c r="E9" s="30" t="s">
        <v>24</v>
      </c>
      <c r="F9" s="5"/>
      <c r="G9" s="13"/>
      <c r="H9" s="2"/>
    </row>
    <row r="10" spans="3:8" x14ac:dyDescent="0.25">
      <c r="C10" s="29" t="s">
        <v>7</v>
      </c>
      <c r="D10" s="27" t="s">
        <v>18</v>
      </c>
      <c r="E10" s="30" t="s">
        <v>841</v>
      </c>
      <c r="F10" s="5"/>
      <c r="G10" s="13"/>
      <c r="H10" s="2"/>
    </row>
    <row r="11" spans="3:8" x14ac:dyDescent="0.25">
      <c r="C11" s="29" t="s">
        <v>8</v>
      </c>
      <c r="D11" s="27" t="s">
        <v>18</v>
      </c>
      <c r="E11" s="30" t="s">
        <v>25</v>
      </c>
      <c r="F11" s="5"/>
      <c r="G11" s="13"/>
      <c r="H11" s="2"/>
    </row>
    <row r="12" spans="3:8" x14ac:dyDescent="0.25">
      <c r="C12" s="49" t="s">
        <v>11</v>
      </c>
      <c r="D12" s="50" t="s">
        <v>19</v>
      </c>
      <c r="E12" s="51" t="s">
        <v>26</v>
      </c>
      <c r="F12" s="5"/>
      <c r="G12" s="13"/>
      <c r="H12" s="2"/>
    </row>
    <row r="13" spans="3:8" ht="15.75" thickBot="1" x14ac:dyDescent="0.3">
      <c r="C13" s="52" t="s">
        <v>12</v>
      </c>
      <c r="D13" s="53" t="s">
        <v>19</v>
      </c>
      <c r="E13" s="45" t="s">
        <v>26</v>
      </c>
      <c r="F13" s="6"/>
      <c r="G13" s="17"/>
      <c r="H13" s="4"/>
    </row>
    <row r="15" spans="3:8" ht="15.75" thickBot="1" x14ac:dyDescent="0.3"/>
    <row r="16" spans="3:8" ht="15.75" thickBot="1" x14ac:dyDescent="0.3">
      <c r="C16" s="193" t="s">
        <v>17</v>
      </c>
      <c r="D16" s="194"/>
      <c r="E16" s="194"/>
      <c r="F16" s="194"/>
      <c r="G16" s="195"/>
      <c r="H16" s="18"/>
    </row>
    <row r="17" spans="3:8" ht="15.75" thickBot="1" x14ac:dyDescent="0.3">
      <c r="C17" s="199" t="s">
        <v>29</v>
      </c>
      <c r="D17" s="194"/>
      <c r="E17" s="195"/>
      <c r="F17" s="199" t="s">
        <v>34</v>
      </c>
      <c r="G17" s="200"/>
      <c r="H17" s="18"/>
    </row>
    <row r="18" spans="3:8" ht="15.75" thickBot="1" x14ac:dyDescent="0.3">
      <c r="C18" s="74" t="s">
        <v>28</v>
      </c>
      <c r="D18" s="74" t="s">
        <v>27</v>
      </c>
      <c r="E18" s="74" t="s">
        <v>20</v>
      </c>
      <c r="F18" s="74" t="s">
        <v>28</v>
      </c>
      <c r="G18" s="74" t="s">
        <v>27</v>
      </c>
      <c r="H18" s="20"/>
    </row>
    <row r="19" spans="3:8" x14ac:dyDescent="0.25">
      <c r="C19" s="38" t="s">
        <v>184</v>
      </c>
      <c r="D19" s="39" t="s">
        <v>19</v>
      </c>
      <c r="E19" s="32" t="s">
        <v>185</v>
      </c>
      <c r="F19" s="35" t="s">
        <v>623</v>
      </c>
      <c r="G19" s="36" t="s">
        <v>19</v>
      </c>
      <c r="H19" s="19"/>
    </row>
    <row r="20" spans="3:8" x14ac:dyDescent="0.25">
      <c r="C20" s="104"/>
      <c r="D20" s="105"/>
      <c r="E20" s="106"/>
      <c r="F20" s="37" t="s">
        <v>837</v>
      </c>
      <c r="G20" s="34" t="s">
        <v>19</v>
      </c>
      <c r="H20" s="19"/>
    </row>
    <row r="21" spans="3:8" x14ac:dyDescent="0.25">
      <c r="C21" s="1"/>
      <c r="D21" s="12"/>
      <c r="E21" s="2"/>
      <c r="F21" s="37" t="s">
        <v>758</v>
      </c>
      <c r="G21" s="34" t="s">
        <v>19</v>
      </c>
      <c r="H21" s="19"/>
    </row>
    <row r="22" spans="3:8" x14ac:dyDescent="0.25">
      <c r="C22" s="1"/>
      <c r="D22" s="12"/>
      <c r="E22" s="2"/>
      <c r="F22" s="37" t="s">
        <v>742</v>
      </c>
      <c r="G22" s="34" t="s">
        <v>19</v>
      </c>
      <c r="H22" s="19"/>
    </row>
    <row r="23" spans="3:8" x14ac:dyDescent="0.25">
      <c r="C23" s="1"/>
      <c r="D23" s="12"/>
      <c r="E23" s="2"/>
      <c r="F23" s="37" t="s">
        <v>741</v>
      </c>
      <c r="G23" s="34" t="s">
        <v>19</v>
      </c>
      <c r="H23" s="19"/>
    </row>
    <row r="24" spans="3:8" x14ac:dyDescent="0.25">
      <c r="C24" s="1"/>
      <c r="D24" s="12"/>
      <c r="E24" s="2"/>
      <c r="F24" s="37" t="s">
        <v>713</v>
      </c>
      <c r="G24" s="34" t="s">
        <v>19</v>
      </c>
      <c r="H24" s="19"/>
    </row>
    <row r="25" spans="3:8" x14ac:dyDescent="0.25">
      <c r="C25" s="1"/>
      <c r="D25" s="12"/>
      <c r="E25" s="2"/>
      <c r="F25" s="37" t="s">
        <v>698</v>
      </c>
      <c r="G25" s="34" t="s">
        <v>19</v>
      </c>
      <c r="H25" s="19"/>
    </row>
    <row r="26" spans="3:8" x14ac:dyDescent="0.25">
      <c r="C26" s="1"/>
      <c r="D26" s="12"/>
      <c r="E26" s="2"/>
      <c r="F26" s="37" t="s">
        <v>838</v>
      </c>
      <c r="G26" s="34" t="s">
        <v>19</v>
      </c>
      <c r="H26" s="19"/>
    </row>
    <row r="27" spans="3:8" x14ac:dyDescent="0.25">
      <c r="C27" s="1"/>
      <c r="D27" s="12"/>
      <c r="E27" s="2"/>
      <c r="F27" s="37" t="s">
        <v>630</v>
      </c>
      <c r="G27" s="34" t="s">
        <v>19</v>
      </c>
      <c r="H27" s="19"/>
    </row>
    <row r="28" spans="3:8" x14ac:dyDescent="0.25">
      <c r="C28" s="1"/>
      <c r="D28" s="12"/>
      <c r="E28" s="2"/>
      <c r="F28" s="37" t="s">
        <v>839</v>
      </c>
      <c r="G28" s="34" t="s">
        <v>19</v>
      </c>
      <c r="H28" s="19"/>
    </row>
    <row r="29" spans="3:8" x14ac:dyDescent="0.25">
      <c r="C29" s="1"/>
      <c r="D29" s="12"/>
      <c r="E29" s="2"/>
      <c r="F29" s="37" t="s">
        <v>840</v>
      </c>
      <c r="G29" s="34" t="s">
        <v>19</v>
      </c>
      <c r="H29" s="19"/>
    </row>
    <row r="30" spans="3:8" x14ac:dyDescent="0.25">
      <c r="C30" s="1"/>
      <c r="D30" s="12"/>
      <c r="E30" s="2"/>
      <c r="F30" s="37" t="s">
        <v>32</v>
      </c>
      <c r="G30" s="34" t="s">
        <v>19</v>
      </c>
      <c r="H30" s="19"/>
    </row>
    <row r="31" spans="3:8" x14ac:dyDescent="0.25">
      <c r="C31" s="1"/>
      <c r="D31" s="12"/>
      <c r="E31" s="2"/>
      <c r="F31" s="37" t="s">
        <v>434</v>
      </c>
      <c r="G31" s="34" t="s">
        <v>19</v>
      </c>
      <c r="H31" s="19"/>
    </row>
    <row r="32" spans="3:8" x14ac:dyDescent="0.25">
      <c r="C32" s="1"/>
      <c r="D32" s="12"/>
      <c r="E32" s="2"/>
      <c r="F32" s="5"/>
      <c r="G32" s="2"/>
      <c r="H32" s="19"/>
    </row>
    <row r="33" spans="3:8" ht="15.75" thickBot="1" x14ac:dyDescent="0.3">
      <c r="C33" s="3"/>
      <c r="D33" s="16"/>
      <c r="E33" s="4"/>
      <c r="F33" s="6"/>
      <c r="G33" s="4"/>
      <c r="H33" s="19"/>
    </row>
    <row r="35" spans="3:8" ht="15.75" thickBot="1" x14ac:dyDescent="0.3"/>
    <row r="36" spans="3:8" x14ac:dyDescent="0.25">
      <c r="E36" s="24" t="s">
        <v>271</v>
      </c>
      <c r="F36" s="25" t="s">
        <v>272</v>
      </c>
    </row>
    <row r="37" spans="3:8" x14ac:dyDescent="0.25">
      <c r="E37" s="33" t="s">
        <v>270</v>
      </c>
      <c r="F37" s="34" t="s">
        <v>273</v>
      </c>
    </row>
    <row r="38" spans="3:8" x14ac:dyDescent="0.25">
      <c r="E38" s="31" t="s">
        <v>274</v>
      </c>
      <c r="F38" s="32" t="s">
        <v>276</v>
      </c>
    </row>
    <row r="39" spans="3:8" ht="15.75" thickBot="1" x14ac:dyDescent="0.3">
      <c r="E39" s="44" t="s">
        <v>275</v>
      </c>
      <c r="F39" s="45" t="s">
        <v>277</v>
      </c>
    </row>
    <row r="40" spans="3:8" ht="15.75" thickBot="1" x14ac:dyDescent="0.3"/>
    <row r="41" spans="3:8" ht="15.75" thickBot="1" x14ac:dyDescent="0.3">
      <c r="E41" s="67" t="s">
        <v>281</v>
      </c>
      <c r="F41" s="68" t="s">
        <v>282</v>
      </c>
    </row>
    <row r="43" spans="3:8" x14ac:dyDescent="0.25">
      <c r="E43" s="21" t="s">
        <v>35</v>
      </c>
      <c r="F43" s="12">
        <f>COUNTA(C5:C11)</f>
        <v>7</v>
      </c>
    </row>
    <row r="44" spans="3:8" x14ac:dyDescent="0.25">
      <c r="E44" s="21" t="s">
        <v>36</v>
      </c>
      <c r="F44" s="12">
        <f>COUNTA(F19:F31)</f>
        <v>13</v>
      </c>
    </row>
    <row r="45" spans="3:8" x14ac:dyDescent="0.25">
      <c r="E45" s="21" t="s">
        <v>37</v>
      </c>
      <c r="F45" s="12">
        <f>COUNTA(C19)</f>
        <v>1</v>
      </c>
    </row>
    <row r="46" spans="3:8" x14ac:dyDescent="0.25">
      <c r="E46" s="21" t="s">
        <v>38</v>
      </c>
      <c r="F46" s="12">
        <f>COUNTA(C12,C13,F5:F8)</f>
        <v>6</v>
      </c>
    </row>
    <row r="48" spans="3:8" x14ac:dyDescent="0.25">
      <c r="E48" s="21" t="s">
        <v>39</v>
      </c>
      <c r="F48" s="12">
        <f>F43/(F43+F45)</f>
        <v>0.875</v>
      </c>
    </row>
    <row r="49" spans="5:6" x14ac:dyDescent="0.25">
      <c r="E49" s="21" t="s">
        <v>40</v>
      </c>
      <c r="F49" s="12">
        <f>F43/(F43+F46)</f>
        <v>0.53846153846153844</v>
      </c>
    </row>
    <row r="50" spans="5:6" x14ac:dyDescent="0.25">
      <c r="E50" s="21" t="s">
        <v>41</v>
      </c>
      <c r="F50" s="12">
        <f>F44/(F45+F44)</f>
        <v>0.9285714285714286</v>
      </c>
    </row>
    <row r="51" spans="5:6" x14ac:dyDescent="0.25">
      <c r="E51" s="21" t="s">
        <v>278</v>
      </c>
      <c r="F51" s="12">
        <f>2*F43/((2*F43)+F45+F46)</f>
        <v>0.66666666666666663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opLeftCell="D1" zoomScale="70" zoomScaleNormal="70" workbookViewId="0">
      <selection activeCell="D22" sqref="D2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28515625" customWidth="1"/>
    <col min="6" max="6" width="87.42578125" customWidth="1"/>
    <col min="7" max="7" width="28.42578125" customWidth="1"/>
    <col min="8" max="8" width="56.28515625" customWidth="1"/>
  </cols>
  <sheetData>
    <row r="2" spans="1:8" ht="15.75" thickBot="1" x14ac:dyDescent="0.3"/>
    <row r="3" spans="1:8" ht="15.75" thickBot="1" x14ac:dyDescent="0.3">
      <c r="C3" s="196" t="s">
        <v>10</v>
      </c>
      <c r="D3" s="197"/>
      <c r="E3" s="197"/>
      <c r="F3" s="197"/>
      <c r="G3" s="197"/>
      <c r="H3" s="198"/>
    </row>
    <row r="4" spans="1:8" ht="15.75" thickBot="1" x14ac:dyDescent="0.3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 x14ac:dyDescent="0.25">
      <c r="C5" s="28" t="s">
        <v>4</v>
      </c>
      <c r="D5" s="26" t="s">
        <v>18</v>
      </c>
      <c r="E5" s="25" t="s">
        <v>169</v>
      </c>
      <c r="F5" s="28" t="s">
        <v>296</v>
      </c>
      <c r="G5" s="26" t="s">
        <v>18</v>
      </c>
      <c r="H5" s="25" t="s">
        <v>177</v>
      </c>
    </row>
    <row r="6" spans="1:8" x14ac:dyDescent="0.25">
      <c r="C6" s="29" t="s">
        <v>91</v>
      </c>
      <c r="D6" s="27" t="s">
        <v>18</v>
      </c>
      <c r="E6" s="30" t="s">
        <v>206</v>
      </c>
      <c r="F6" s="49" t="s">
        <v>297</v>
      </c>
      <c r="G6" s="50" t="s">
        <v>19</v>
      </c>
      <c r="H6" s="51" t="s">
        <v>26</v>
      </c>
    </row>
    <row r="7" spans="1:8" x14ac:dyDescent="0.25">
      <c r="C7" s="29" t="s">
        <v>301</v>
      </c>
      <c r="D7" s="27" t="s">
        <v>18</v>
      </c>
      <c r="E7" s="30" t="s">
        <v>302</v>
      </c>
      <c r="F7" s="29" t="s">
        <v>298</v>
      </c>
      <c r="G7" s="27" t="s">
        <v>18</v>
      </c>
      <c r="H7" s="30" t="s">
        <v>309</v>
      </c>
    </row>
    <row r="8" spans="1:8" x14ac:dyDescent="0.25">
      <c r="C8" s="29" t="s">
        <v>284</v>
      </c>
      <c r="D8" s="27" t="s">
        <v>18</v>
      </c>
      <c r="E8" s="30" t="s">
        <v>211</v>
      </c>
      <c r="F8" s="49" t="s">
        <v>299</v>
      </c>
      <c r="G8" s="50" t="s">
        <v>19</v>
      </c>
      <c r="H8" s="51" t="s">
        <v>26</v>
      </c>
    </row>
    <row r="9" spans="1:8" x14ac:dyDescent="0.25">
      <c r="C9" s="29" t="s">
        <v>285</v>
      </c>
      <c r="D9" s="27" t="s">
        <v>18</v>
      </c>
      <c r="E9" s="30" t="s">
        <v>303</v>
      </c>
      <c r="F9" s="29" t="s">
        <v>300</v>
      </c>
      <c r="G9" s="27" t="s">
        <v>18</v>
      </c>
      <c r="H9" s="30" t="s">
        <v>308</v>
      </c>
    </row>
    <row r="10" spans="1:8" x14ac:dyDescent="0.25">
      <c r="C10" s="29" t="s">
        <v>286</v>
      </c>
      <c r="D10" s="27" t="s">
        <v>18</v>
      </c>
      <c r="E10" s="30" t="s">
        <v>562</v>
      </c>
      <c r="F10" s="29" t="s">
        <v>133</v>
      </c>
      <c r="G10" s="27" t="s">
        <v>18</v>
      </c>
      <c r="H10" s="30" t="s">
        <v>234</v>
      </c>
    </row>
    <row r="11" spans="1:8" x14ac:dyDescent="0.25">
      <c r="C11" s="29" t="s">
        <v>287</v>
      </c>
      <c r="D11" s="27" t="s">
        <v>18</v>
      </c>
      <c r="E11" s="30" t="s">
        <v>304</v>
      </c>
      <c r="F11" s="29" t="s">
        <v>478</v>
      </c>
      <c r="G11" s="27" t="s">
        <v>18</v>
      </c>
      <c r="H11" s="30" t="s">
        <v>177</v>
      </c>
    </row>
    <row r="12" spans="1:8" x14ac:dyDescent="0.25">
      <c r="C12" s="29" t="s">
        <v>5</v>
      </c>
      <c r="D12" s="27" t="s">
        <v>18</v>
      </c>
      <c r="E12" s="30" t="s">
        <v>165</v>
      </c>
      <c r="F12" s="29" t="s">
        <v>111</v>
      </c>
      <c r="G12" s="27" t="s">
        <v>18</v>
      </c>
      <c r="H12" s="30" t="s">
        <v>219</v>
      </c>
    </row>
    <row r="13" spans="1:8" x14ac:dyDescent="0.25">
      <c r="C13" s="29" t="s">
        <v>288</v>
      </c>
      <c r="D13" s="27" t="s">
        <v>18</v>
      </c>
      <c r="E13" s="30" t="s">
        <v>801</v>
      </c>
      <c r="F13" s="29" t="s">
        <v>803</v>
      </c>
      <c r="G13" s="27" t="s">
        <v>18</v>
      </c>
      <c r="H13" s="30" t="s">
        <v>804</v>
      </c>
    </row>
    <row r="14" spans="1:8" x14ac:dyDescent="0.25">
      <c r="C14" s="49" t="s">
        <v>289</v>
      </c>
      <c r="D14" s="50" t="s">
        <v>19</v>
      </c>
      <c r="E14" s="51" t="s">
        <v>26</v>
      </c>
      <c r="F14" s="1"/>
      <c r="G14" s="12"/>
      <c r="H14" s="2"/>
    </row>
    <row r="15" spans="1:8" x14ac:dyDescent="0.25">
      <c r="C15" s="29" t="s">
        <v>290</v>
      </c>
      <c r="D15" s="27" t="s">
        <v>18</v>
      </c>
      <c r="E15" s="30" t="s">
        <v>801</v>
      </c>
      <c r="F15" s="1"/>
      <c r="G15" s="12"/>
      <c r="H15" s="2"/>
    </row>
    <row r="16" spans="1:8" x14ac:dyDescent="0.25">
      <c r="C16" s="49" t="s">
        <v>291</v>
      </c>
      <c r="D16" s="50" t="s">
        <v>19</v>
      </c>
      <c r="E16" s="51" t="s">
        <v>26</v>
      </c>
      <c r="F16" s="1"/>
      <c r="G16" s="12"/>
      <c r="H16" s="2"/>
    </row>
    <row r="17" spans="3:8" x14ac:dyDescent="0.25">
      <c r="C17" s="29" t="s">
        <v>292</v>
      </c>
      <c r="D17" s="27" t="s">
        <v>18</v>
      </c>
      <c r="E17" s="30" t="s">
        <v>692</v>
      </c>
      <c r="F17" s="1"/>
      <c r="G17" s="12"/>
      <c r="H17" s="2"/>
    </row>
    <row r="18" spans="3:8" x14ac:dyDescent="0.25">
      <c r="C18" s="29" t="s">
        <v>293</v>
      </c>
      <c r="D18" s="27" t="s">
        <v>18</v>
      </c>
      <c r="E18" s="30" t="s">
        <v>802</v>
      </c>
      <c r="F18" s="1"/>
      <c r="G18" s="12"/>
      <c r="H18" s="2"/>
    </row>
    <row r="19" spans="3:8" x14ac:dyDescent="0.25">
      <c r="C19" s="29" t="s">
        <v>294</v>
      </c>
      <c r="D19" s="27" t="s">
        <v>18</v>
      </c>
      <c r="E19" s="30" t="s">
        <v>168</v>
      </c>
      <c r="F19" s="1"/>
      <c r="G19" s="12"/>
      <c r="H19" s="2"/>
    </row>
    <row r="20" spans="3:8" x14ac:dyDescent="0.25">
      <c r="C20" s="29" t="s">
        <v>295</v>
      </c>
      <c r="D20" s="27" t="s">
        <v>18</v>
      </c>
      <c r="E20" s="30" t="s">
        <v>307</v>
      </c>
      <c r="F20" s="1"/>
      <c r="G20" s="12"/>
      <c r="H20" s="2"/>
    </row>
    <row r="21" spans="3:8" x14ac:dyDescent="0.25">
      <c r="C21" s="29" t="s">
        <v>108</v>
      </c>
      <c r="D21" s="27" t="s">
        <v>18</v>
      </c>
      <c r="E21" s="30" t="s">
        <v>215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60" t="s">
        <v>28</v>
      </c>
      <c r="G32" s="60" t="s">
        <v>27</v>
      </c>
      <c r="H32" s="20"/>
    </row>
    <row r="33" spans="3:8" x14ac:dyDescent="0.25">
      <c r="C33" s="32" t="s">
        <v>305</v>
      </c>
      <c r="D33" s="32" t="s">
        <v>19</v>
      </c>
      <c r="E33" s="82" t="s">
        <v>306</v>
      </c>
      <c r="F33" s="35" t="s">
        <v>203</v>
      </c>
      <c r="G33" s="36" t="s">
        <v>19</v>
      </c>
      <c r="H33" s="19"/>
    </row>
    <row r="34" spans="3:8" x14ac:dyDescent="0.25">
      <c r="C34" s="41" t="s">
        <v>792</v>
      </c>
      <c r="D34" s="42" t="s">
        <v>19</v>
      </c>
      <c r="E34" s="82" t="s">
        <v>171</v>
      </c>
      <c r="F34" s="37" t="s">
        <v>623</v>
      </c>
      <c r="G34" s="34" t="s">
        <v>19</v>
      </c>
      <c r="H34" s="19"/>
    </row>
    <row r="35" spans="3:8" x14ac:dyDescent="0.25">
      <c r="C35" s="41" t="s">
        <v>704</v>
      </c>
      <c r="D35" s="42" t="s">
        <v>19</v>
      </c>
      <c r="E35" s="82" t="s">
        <v>705</v>
      </c>
      <c r="F35" s="37" t="s">
        <v>310</v>
      </c>
      <c r="G35" s="34" t="s">
        <v>19</v>
      </c>
      <c r="H35" s="19"/>
    </row>
    <row r="36" spans="3:8" x14ac:dyDescent="0.25">
      <c r="C36" s="41" t="s">
        <v>799</v>
      </c>
      <c r="D36" s="42" t="s">
        <v>19</v>
      </c>
      <c r="E36" s="82" t="s">
        <v>800</v>
      </c>
      <c r="F36" s="37" t="s">
        <v>30</v>
      </c>
      <c r="G36" s="34" t="s">
        <v>19</v>
      </c>
      <c r="H36" s="19"/>
    </row>
    <row r="37" spans="3:8" x14ac:dyDescent="0.25">
      <c r="C37" s="1"/>
      <c r="D37" s="12"/>
      <c r="E37" s="59"/>
      <c r="F37" s="37" t="s">
        <v>311</v>
      </c>
      <c r="G37" s="34" t="s">
        <v>19</v>
      </c>
      <c r="H37" s="19"/>
    </row>
    <row r="38" spans="3:8" x14ac:dyDescent="0.25">
      <c r="C38" s="1"/>
      <c r="D38" s="12"/>
      <c r="E38" s="59"/>
      <c r="F38" s="128" t="s">
        <v>628</v>
      </c>
      <c r="G38" s="129" t="s">
        <v>19</v>
      </c>
      <c r="H38" s="19"/>
    </row>
    <row r="39" spans="3:8" x14ac:dyDescent="0.25">
      <c r="C39" s="1"/>
      <c r="D39" s="12"/>
      <c r="E39" s="59"/>
      <c r="F39" s="69" t="s">
        <v>805</v>
      </c>
      <c r="G39" s="70" t="s">
        <v>18</v>
      </c>
      <c r="H39" s="19"/>
    </row>
    <row r="40" spans="3:8" ht="11.1" customHeight="1" x14ac:dyDescent="0.25">
      <c r="C40" s="1"/>
      <c r="D40" s="12"/>
      <c r="E40" s="59"/>
      <c r="F40" s="128" t="s">
        <v>806</v>
      </c>
      <c r="G40" s="129" t="s">
        <v>19</v>
      </c>
      <c r="H40" s="19"/>
    </row>
    <row r="41" spans="3:8" x14ac:dyDescent="0.25">
      <c r="C41" s="22"/>
      <c r="D41" s="23"/>
      <c r="E41" s="84"/>
      <c r="F41" s="37" t="s">
        <v>312</v>
      </c>
      <c r="G41" s="34" t="s">
        <v>19</v>
      </c>
      <c r="H41" s="19"/>
    </row>
    <row r="42" spans="3:8" x14ac:dyDescent="0.25">
      <c r="C42" s="22"/>
      <c r="D42" s="23"/>
      <c r="E42" s="84"/>
      <c r="F42" s="154" t="s">
        <v>657</v>
      </c>
      <c r="G42" s="34" t="s">
        <v>19</v>
      </c>
      <c r="H42" s="19"/>
    </row>
    <row r="43" spans="3:8" x14ac:dyDescent="0.25">
      <c r="C43" s="22"/>
      <c r="D43" s="23"/>
      <c r="E43" s="84"/>
      <c r="F43" s="154" t="s">
        <v>807</v>
      </c>
      <c r="G43" s="34" t="s">
        <v>19</v>
      </c>
      <c r="H43" s="19"/>
    </row>
    <row r="44" spans="3:8" x14ac:dyDescent="0.25">
      <c r="C44" s="22"/>
      <c r="D44" s="23"/>
      <c r="E44" s="84"/>
      <c r="F44" s="154" t="s">
        <v>625</v>
      </c>
      <c r="G44" s="34" t="s">
        <v>19</v>
      </c>
      <c r="H44" s="19"/>
    </row>
    <row r="45" spans="3:8" x14ac:dyDescent="0.25">
      <c r="C45" s="22"/>
      <c r="D45" s="23"/>
      <c r="E45" s="84"/>
      <c r="F45" s="154" t="s">
        <v>434</v>
      </c>
      <c r="G45" s="34" t="s">
        <v>19</v>
      </c>
      <c r="H45" s="19"/>
    </row>
    <row r="46" spans="3:8" x14ac:dyDescent="0.25">
      <c r="C46" s="22"/>
      <c r="D46" s="23"/>
      <c r="E46" s="84"/>
      <c r="F46" s="154" t="s">
        <v>312</v>
      </c>
      <c r="G46" s="34" t="s">
        <v>19</v>
      </c>
      <c r="H46" s="19"/>
    </row>
    <row r="47" spans="3:8" x14ac:dyDescent="0.25">
      <c r="C47" s="22"/>
      <c r="D47" s="23"/>
      <c r="E47" s="84"/>
      <c r="F47" s="154" t="s">
        <v>630</v>
      </c>
      <c r="G47" s="34" t="s">
        <v>19</v>
      </c>
      <c r="H47" s="19"/>
    </row>
    <row r="48" spans="3:8" ht="15.75" thickBot="1" x14ac:dyDescent="0.3">
      <c r="C48" s="3"/>
      <c r="D48" s="16"/>
      <c r="E48" s="61"/>
      <c r="F48" s="56" t="s">
        <v>182</v>
      </c>
      <c r="G48" s="43" t="s">
        <v>19</v>
      </c>
      <c r="H48" s="19"/>
    </row>
    <row r="49" spans="3:8" x14ac:dyDescent="0.25">
      <c r="C49" s="19"/>
      <c r="D49" s="19"/>
      <c r="E49" s="19"/>
      <c r="F49" s="19"/>
      <c r="G49" s="19"/>
      <c r="H49" s="19"/>
    </row>
    <row r="50" spans="3:8" ht="15.75" thickBot="1" x14ac:dyDescent="0.3"/>
    <row r="51" spans="3:8" x14ac:dyDescent="0.25">
      <c r="E51" s="24" t="s">
        <v>271</v>
      </c>
      <c r="F51" s="25" t="s">
        <v>272</v>
      </c>
    </row>
    <row r="52" spans="3:8" x14ac:dyDescent="0.25">
      <c r="E52" s="33" t="s">
        <v>270</v>
      </c>
      <c r="F52" s="34" t="s">
        <v>273</v>
      </c>
    </row>
    <row r="53" spans="3:8" x14ac:dyDescent="0.25">
      <c r="E53" s="31" t="s">
        <v>274</v>
      </c>
      <c r="F53" s="32" t="s">
        <v>276</v>
      </c>
    </row>
    <row r="54" spans="3:8" ht="15.75" thickBot="1" x14ac:dyDescent="0.3">
      <c r="E54" s="44" t="s">
        <v>275</v>
      </c>
      <c r="F54" s="45" t="s">
        <v>277</v>
      </c>
    </row>
    <row r="55" spans="3:8" ht="15.75" thickBot="1" x14ac:dyDescent="0.3"/>
    <row r="56" spans="3:8" ht="15.75" thickBot="1" x14ac:dyDescent="0.3">
      <c r="E56" s="67" t="s">
        <v>281</v>
      </c>
      <c r="F56" s="68" t="s">
        <v>282</v>
      </c>
    </row>
    <row r="58" spans="3:8" x14ac:dyDescent="0.25">
      <c r="E58" s="21" t="s">
        <v>35</v>
      </c>
      <c r="F58" s="12">
        <f>COUNTA(C5:C13,C15,C17:C21,F5,F7,F9:F13)</f>
        <v>22</v>
      </c>
    </row>
    <row r="59" spans="3:8" x14ac:dyDescent="0.25">
      <c r="E59" s="21" t="s">
        <v>36</v>
      </c>
      <c r="F59" s="12">
        <f>COUNTA(F33:F38,F40:F48)</f>
        <v>15</v>
      </c>
    </row>
    <row r="60" spans="3:8" x14ac:dyDescent="0.25">
      <c r="E60" s="21" t="s">
        <v>37</v>
      </c>
      <c r="F60" s="12">
        <f>COUNTA(C33:C36)</f>
        <v>4</v>
      </c>
    </row>
    <row r="61" spans="3:8" x14ac:dyDescent="0.25">
      <c r="E61" s="21" t="s">
        <v>38</v>
      </c>
      <c r="F61" s="12">
        <f>COUNTA(C14,C16,F6,F8,F39)</f>
        <v>5</v>
      </c>
    </row>
    <row r="63" spans="3:8" x14ac:dyDescent="0.25">
      <c r="E63" s="21" t="s">
        <v>39</v>
      </c>
      <c r="F63" s="12">
        <f>F58/(F58+F60)</f>
        <v>0.84615384615384615</v>
      </c>
    </row>
    <row r="64" spans="3:8" x14ac:dyDescent="0.25">
      <c r="E64" s="21" t="s">
        <v>40</v>
      </c>
      <c r="F64" s="12">
        <f>F58/(F58+F61)</f>
        <v>0.81481481481481477</v>
      </c>
    </row>
    <row r="65" spans="5:6" x14ac:dyDescent="0.25">
      <c r="E65" s="21" t="s">
        <v>41</v>
      </c>
      <c r="F65" s="12">
        <f>F59/(F60+F59)</f>
        <v>0.78947368421052633</v>
      </c>
    </row>
    <row r="66" spans="5:6" x14ac:dyDescent="0.25">
      <c r="E66" s="21" t="s">
        <v>278</v>
      </c>
      <c r="F66" s="12">
        <f>2*F58/((2*F58)+F60+F61)</f>
        <v>0.83018867924528306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opLeftCell="D4" zoomScaleNormal="100" workbookViewId="0">
      <selection activeCell="F66" sqref="F6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157</v>
      </c>
      <c r="D5" s="26" t="s">
        <v>18</v>
      </c>
      <c r="E5" s="25" t="s">
        <v>790</v>
      </c>
      <c r="F5" s="28" t="s">
        <v>319</v>
      </c>
      <c r="G5" s="26" t="s">
        <v>18</v>
      </c>
      <c r="H5" s="25" t="s">
        <v>469</v>
      </c>
    </row>
    <row r="6" spans="3:8" x14ac:dyDescent="0.25">
      <c r="C6" s="29" t="s">
        <v>313</v>
      </c>
      <c r="D6" s="27" t="s">
        <v>18</v>
      </c>
      <c r="E6" s="30" t="s">
        <v>204</v>
      </c>
      <c r="F6" s="29" t="s">
        <v>320</v>
      </c>
      <c r="G6" s="27" t="s">
        <v>18</v>
      </c>
      <c r="H6" s="30" t="s">
        <v>470</v>
      </c>
    </row>
    <row r="7" spans="3:8" x14ac:dyDescent="0.25">
      <c r="C7" s="134" t="s">
        <v>314</v>
      </c>
      <c r="D7" s="145" t="s">
        <v>19</v>
      </c>
      <c r="E7" s="135" t="s">
        <v>26</v>
      </c>
      <c r="F7" s="29" t="s">
        <v>471</v>
      </c>
      <c r="G7" s="27" t="s">
        <v>18</v>
      </c>
      <c r="H7" s="30" t="s">
        <v>793</v>
      </c>
    </row>
    <row r="8" spans="3:8" x14ac:dyDescent="0.25">
      <c r="C8" s="29" t="s">
        <v>44</v>
      </c>
      <c r="D8" s="27" t="s">
        <v>18</v>
      </c>
      <c r="E8" s="30" t="s">
        <v>167</v>
      </c>
      <c r="F8" s="29" t="s">
        <v>321</v>
      </c>
      <c r="G8" s="27" t="s">
        <v>18</v>
      </c>
      <c r="H8" s="30" t="s">
        <v>474</v>
      </c>
    </row>
    <row r="9" spans="3:8" x14ac:dyDescent="0.25">
      <c r="C9" s="29" t="s">
        <v>47</v>
      </c>
      <c r="D9" s="27" t="s">
        <v>18</v>
      </c>
      <c r="E9" s="30" t="s">
        <v>172</v>
      </c>
      <c r="F9" s="29" t="s">
        <v>296</v>
      </c>
      <c r="G9" s="27" t="s">
        <v>18</v>
      </c>
      <c r="H9" s="30" t="s">
        <v>475</v>
      </c>
    </row>
    <row r="10" spans="3:8" x14ac:dyDescent="0.25">
      <c r="C10" s="29" t="s">
        <v>48</v>
      </c>
      <c r="D10" s="27" t="s">
        <v>18</v>
      </c>
      <c r="E10" s="30" t="s">
        <v>174</v>
      </c>
      <c r="F10" s="29" t="s">
        <v>477</v>
      </c>
      <c r="G10" s="27" t="s">
        <v>18</v>
      </c>
      <c r="H10" s="30" t="s">
        <v>476</v>
      </c>
    </row>
    <row r="11" spans="3:8" x14ac:dyDescent="0.25">
      <c r="C11" s="29" t="s">
        <v>91</v>
      </c>
      <c r="D11" s="27" t="s">
        <v>18</v>
      </c>
      <c r="E11" s="30" t="s">
        <v>258</v>
      </c>
      <c r="F11" s="49" t="s">
        <v>323</v>
      </c>
      <c r="G11" s="50" t="s">
        <v>19</v>
      </c>
      <c r="H11" s="51" t="s">
        <v>26</v>
      </c>
    </row>
    <row r="12" spans="3:8" x14ac:dyDescent="0.25">
      <c r="C12" s="29" t="s">
        <v>4</v>
      </c>
      <c r="D12" s="27" t="s">
        <v>18</v>
      </c>
      <c r="E12" s="30" t="s">
        <v>169</v>
      </c>
      <c r="F12" s="29" t="s">
        <v>324</v>
      </c>
      <c r="G12" s="27" t="s">
        <v>18</v>
      </c>
      <c r="H12" s="30" t="s">
        <v>796</v>
      </c>
    </row>
    <row r="13" spans="3:8" x14ac:dyDescent="0.25">
      <c r="C13" s="29" t="s">
        <v>315</v>
      </c>
      <c r="D13" s="27" t="s">
        <v>18</v>
      </c>
      <c r="E13" s="30" t="s">
        <v>616</v>
      </c>
      <c r="F13" s="29" t="s">
        <v>472</v>
      </c>
      <c r="G13" s="27" t="s">
        <v>18</v>
      </c>
      <c r="H13" s="30" t="s">
        <v>473</v>
      </c>
    </row>
    <row r="14" spans="3:8" x14ac:dyDescent="0.25">
      <c r="C14" s="29" t="s">
        <v>6</v>
      </c>
      <c r="D14" s="27" t="s">
        <v>18</v>
      </c>
      <c r="E14" s="30" t="s">
        <v>170</v>
      </c>
      <c r="F14" s="49" t="s">
        <v>322</v>
      </c>
      <c r="G14" s="50" t="s">
        <v>19</v>
      </c>
      <c r="H14" s="51" t="s">
        <v>26</v>
      </c>
    </row>
    <row r="15" spans="3:8" x14ac:dyDescent="0.25">
      <c r="C15" s="29" t="s">
        <v>106</v>
      </c>
      <c r="D15" s="27" t="s">
        <v>18</v>
      </c>
      <c r="E15" s="30" t="s">
        <v>186</v>
      </c>
      <c r="F15" s="29" t="s">
        <v>478</v>
      </c>
      <c r="G15" s="27" t="s">
        <v>18</v>
      </c>
      <c r="H15" s="30" t="s">
        <v>177</v>
      </c>
    </row>
    <row r="16" spans="3:8" x14ac:dyDescent="0.25">
      <c r="C16" s="29" t="s">
        <v>316</v>
      </c>
      <c r="D16" s="27" t="s">
        <v>18</v>
      </c>
      <c r="E16" s="30" t="s">
        <v>168</v>
      </c>
      <c r="F16" s="29" t="s">
        <v>794</v>
      </c>
      <c r="G16" s="27" t="s">
        <v>18</v>
      </c>
      <c r="H16" s="30" t="s">
        <v>795</v>
      </c>
    </row>
    <row r="17" spans="3:8" x14ac:dyDescent="0.25">
      <c r="C17" s="29" t="s">
        <v>317</v>
      </c>
      <c r="D17" s="27" t="s">
        <v>18</v>
      </c>
      <c r="E17" s="30" t="s">
        <v>722</v>
      </c>
      <c r="F17" s="1"/>
      <c r="G17" s="12"/>
      <c r="H17" s="2"/>
    </row>
    <row r="18" spans="3:8" x14ac:dyDescent="0.25">
      <c r="C18" s="29" t="s">
        <v>318</v>
      </c>
      <c r="D18" s="27" t="s">
        <v>18</v>
      </c>
      <c r="E18" s="30" t="s">
        <v>467</v>
      </c>
      <c r="F18" s="1"/>
      <c r="G18" s="12"/>
      <c r="H18" s="2"/>
    </row>
    <row r="19" spans="3:8" x14ac:dyDescent="0.25">
      <c r="C19" s="29" t="s">
        <v>152</v>
      </c>
      <c r="D19" s="27" t="s">
        <v>18</v>
      </c>
      <c r="E19" s="30" t="s">
        <v>165</v>
      </c>
      <c r="F19" s="1"/>
      <c r="G19" s="12"/>
      <c r="H19" s="2"/>
    </row>
    <row r="20" spans="3:8" x14ac:dyDescent="0.25">
      <c r="C20" s="29" t="s">
        <v>161</v>
      </c>
      <c r="D20" s="27" t="s">
        <v>18</v>
      </c>
      <c r="E20" s="30" t="s">
        <v>236</v>
      </c>
      <c r="F20" s="1"/>
      <c r="G20" s="12"/>
      <c r="H20" s="2"/>
    </row>
    <row r="21" spans="3:8" x14ac:dyDescent="0.25">
      <c r="C21" s="29" t="s">
        <v>151</v>
      </c>
      <c r="D21" s="27" t="s">
        <v>18</v>
      </c>
      <c r="E21" s="30" t="s">
        <v>586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/>
    </row>
    <row r="25" spans="3:8" x14ac:dyDescent="0.25">
      <c r="C25" s="1"/>
      <c r="D25" s="12"/>
      <c r="E25" s="2"/>
      <c r="F25" s="1"/>
      <c r="G25" s="12"/>
      <c r="H25" s="2" t="s">
        <v>26</v>
      </c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x14ac:dyDescent="0.25">
      <c r="C29" s="1"/>
      <c r="D29" s="12"/>
      <c r="E29" s="2"/>
      <c r="F29" s="5"/>
      <c r="G29" s="13"/>
      <c r="H29" s="2"/>
    </row>
    <row r="30" spans="3:8" ht="15.75" thickBot="1" x14ac:dyDescent="0.3">
      <c r="C30" s="3"/>
      <c r="D30" s="16"/>
      <c r="E30" s="4"/>
      <c r="F30" s="6"/>
      <c r="G30" s="17"/>
      <c r="H30" s="4"/>
    </row>
    <row r="32" spans="3:8" ht="15.75" thickBot="1" x14ac:dyDescent="0.3"/>
    <row r="33" spans="3:8" ht="15.75" thickBot="1" x14ac:dyDescent="0.3">
      <c r="C33" s="193" t="s">
        <v>17</v>
      </c>
      <c r="D33" s="194"/>
      <c r="E33" s="194"/>
      <c r="F33" s="194"/>
      <c r="G33" s="195"/>
      <c r="H33" s="18"/>
    </row>
    <row r="34" spans="3:8" ht="15.75" thickBot="1" x14ac:dyDescent="0.3">
      <c r="C34" s="199" t="s">
        <v>29</v>
      </c>
      <c r="D34" s="194"/>
      <c r="E34" s="195"/>
      <c r="F34" s="199" t="s">
        <v>34</v>
      </c>
      <c r="G34" s="200"/>
      <c r="H34" s="18"/>
    </row>
    <row r="35" spans="3:8" ht="15.75" thickBot="1" x14ac:dyDescent="0.3">
      <c r="C35" s="8" t="s">
        <v>28</v>
      </c>
      <c r="D35" s="8" t="s">
        <v>27</v>
      </c>
      <c r="E35" s="8" t="s">
        <v>20</v>
      </c>
      <c r="F35" s="8" t="s">
        <v>28</v>
      </c>
      <c r="G35" s="8" t="s">
        <v>27</v>
      </c>
      <c r="H35" s="20"/>
    </row>
    <row r="36" spans="3:8" x14ac:dyDescent="0.25">
      <c r="C36" s="38" t="s">
        <v>468</v>
      </c>
      <c r="D36" s="39" t="s">
        <v>19</v>
      </c>
      <c r="E36" s="40" t="s">
        <v>262</v>
      </c>
      <c r="F36" s="35" t="s">
        <v>182</v>
      </c>
      <c r="G36" s="36" t="s">
        <v>19</v>
      </c>
      <c r="H36" s="19"/>
    </row>
    <row r="37" spans="3:8" x14ac:dyDescent="0.25">
      <c r="C37" s="41" t="s">
        <v>635</v>
      </c>
      <c r="D37" s="42" t="s">
        <v>19</v>
      </c>
      <c r="E37" s="32" t="s">
        <v>185</v>
      </c>
      <c r="F37" s="37" t="s">
        <v>625</v>
      </c>
      <c r="G37" s="34" t="s">
        <v>19</v>
      </c>
      <c r="H37" s="19"/>
    </row>
    <row r="38" spans="3:8" x14ac:dyDescent="0.25">
      <c r="C38" s="41" t="s">
        <v>791</v>
      </c>
      <c r="D38" s="42" t="s">
        <v>19</v>
      </c>
      <c r="E38" s="32" t="s">
        <v>228</v>
      </c>
      <c r="F38" s="37" t="s">
        <v>798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623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740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656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742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797</v>
      </c>
      <c r="G43" s="34" t="s">
        <v>19</v>
      </c>
      <c r="H43" s="19"/>
    </row>
    <row r="44" spans="3:8" x14ac:dyDescent="0.25">
      <c r="C44" s="1"/>
      <c r="D44" s="12"/>
      <c r="E44" s="2"/>
      <c r="F44" s="69" t="s">
        <v>451</v>
      </c>
      <c r="G44" s="70" t="s">
        <v>18</v>
      </c>
      <c r="H44" s="19"/>
    </row>
    <row r="45" spans="3:8" x14ac:dyDescent="0.25">
      <c r="C45" s="1"/>
      <c r="D45" s="12"/>
      <c r="E45" s="2"/>
      <c r="F45" s="37" t="s">
        <v>33</v>
      </c>
      <c r="G45" s="34" t="s">
        <v>19</v>
      </c>
      <c r="H45" s="19"/>
    </row>
    <row r="46" spans="3:8" x14ac:dyDescent="0.25">
      <c r="C46" s="1"/>
      <c r="D46" s="12"/>
      <c r="E46" s="2"/>
      <c r="F46" s="69" t="s">
        <v>478</v>
      </c>
      <c r="G46" s="70" t="s">
        <v>18</v>
      </c>
      <c r="H46" s="19"/>
    </row>
    <row r="47" spans="3:8" x14ac:dyDescent="0.25">
      <c r="C47" s="1"/>
      <c r="D47" s="12"/>
      <c r="E47" s="2"/>
      <c r="F47" s="5"/>
      <c r="G47" s="2"/>
      <c r="H47" s="19"/>
    </row>
    <row r="48" spans="3:8" x14ac:dyDescent="0.25">
      <c r="C48" s="1"/>
      <c r="D48" s="12"/>
      <c r="E48" s="2"/>
      <c r="F48" s="5"/>
      <c r="G48" s="2"/>
      <c r="H48" s="19"/>
    </row>
    <row r="49" spans="3:8" ht="15.75" thickBot="1" x14ac:dyDescent="0.3">
      <c r="C49" s="3"/>
      <c r="D49" s="16"/>
      <c r="E49" s="4"/>
      <c r="F49" s="6"/>
      <c r="G49" s="4"/>
      <c r="H49" s="19"/>
    </row>
    <row r="50" spans="3:8" ht="15.75" thickBot="1" x14ac:dyDescent="0.3"/>
    <row r="51" spans="3:8" x14ac:dyDescent="0.25">
      <c r="E51" s="24" t="s">
        <v>271</v>
      </c>
      <c r="F51" s="25" t="s">
        <v>272</v>
      </c>
    </row>
    <row r="52" spans="3:8" x14ac:dyDescent="0.25">
      <c r="E52" s="33" t="s">
        <v>270</v>
      </c>
      <c r="F52" s="34" t="s">
        <v>273</v>
      </c>
    </row>
    <row r="53" spans="3:8" x14ac:dyDescent="0.25">
      <c r="E53" s="31" t="s">
        <v>274</v>
      </c>
      <c r="F53" s="32" t="s">
        <v>276</v>
      </c>
    </row>
    <row r="54" spans="3:8" ht="15.75" thickBot="1" x14ac:dyDescent="0.3">
      <c r="E54" s="44" t="s">
        <v>275</v>
      </c>
      <c r="F54" s="45" t="s">
        <v>277</v>
      </c>
    </row>
    <row r="55" spans="3:8" ht="15.75" thickBot="1" x14ac:dyDescent="0.3"/>
    <row r="56" spans="3:8" ht="15.75" thickBot="1" x14ac:dyDescent="0.3">
      <c r="E56" s="67" t="s">
        <v>281</v>
      </c>
      <c r="F56" s="68" t="s">
        <v>282</v>
      </c>
    </row>
    <row r="58" spans="3:8" x14ac:dyDescent="0.25">
      <c r="E58" s="21" t="s">
        <v>35</v>
      </c>
      <c r="F58" s="12">
        <f>COUNTA(C5:C6,C8:C21,F5:F10,F12,F13,F15,F16)</f>
        <v>26</v>
      </c>
    </row>
    <row r="59" spans="3:8" x14ac:dyDescent="0.25">
      <c r="E59" s="21" t="s">
        <v>36</v>
      </c>
      <c r="F59" s="12">
        <f>COUNTA(F36:F43,F45)</f>
        <v>9</v>
      </c>
    </row>
    <row r="60" spans="3:8" x14ac:dyDescent="0.25">
      <c r="E60" s="21" t="s">
        <v>37</v>
      </c>
      <c r="F60" s="12">
        <f>COUNTA(C36:C38)</f>
        <v>3</v>
      </c>
    </row>
    <row r="61" spans="3:8" x14ac:dyDescent="0.25">
      <c r="E61" s="21" t="s">
        <v>38</v>
      </c>
      <c r="F61" s="12">
        <v>5</v>
      </c>
    </row>
    <row r="63" spans="3:8" x14ac:dyDescent="0.25">
      <c r="E63" s="21" t="s">
        <v>39</v>
      </c>
      <c r="F63" s="12">
        <f>F58/(F58+F60)</f>
        <v>0.89655172413793105</v>
      </c>
    </row>
    <row r="64" spans="3:8" x14ac:dyDescent="0.25">
      <c r="E64" s="21" t="s">
        <v>40</v>
      </c>
      <c r="F64" s="12">
        <f>F58/(F58+F61)</f>
        <v>0.83870967741935487</v>
      </c>
    </row>
    <row r="65" spans="5:6" x14ac:dyDescent="0.25">
      <c r="E65" s="21" t="s">
        <v>41</v>
      </c>
      <c r="F65" s="12">
        <f>F59/(F60+F59)</f>
        <v>0.75</v>
      </c>
    </row>
    <row r="66" spans="5:6" x14ac:dyDescent="0.25">
      <c r="E66" s="21" t="s">
        <v>278</v>
      </c>
      <c r="F66" s="12">
        <f>2*F58/((2*F58)+F60+F61)</f>
        <v>0.8666666666666667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topLeftCell="E13" workbookViewId="0">
      <selection activeCell="F19" sqref="F1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325</v>
      </c>
      <c r="D5" s="26" t="s">
        <v>18</v>
      </c>
      <c r="E5" s="25" t="s">
        <v>479</v>
      </c>
      <c r="F5" s="28" t="s">
        <v>336</v>
      </c>
      <c r="G5" s="26" t="s">
        <v>18</v>
      </c>
      <c r="H5" s="25" t="s">
        <v>784</v>
      </c>
    </row>
    <row r="6" spans="3:8" x14ac:dyDescent="0.25">
      <c r="C6" s="29" t="s">
        <v>326</v>
      </c>
      <c r="D6" s="27" t="s">
        <v>18</v>
      </c>
      <c r="E6" s="30" t="s">
        <v>781</v>
      </c>
      <c r="F6" s="104"/>
      <c r="G6" s="105"/>
      <c r="H6" s="106"/>
    </row>
    <row r="7" spans="3:8" x14ac:dyDescent="0.25">
      <c r="C7" s="29" t="s">
        <v>327</v>
      </c>
      <c r="D7" s="27" t="s">
        <v>18</v>
      </c>
      <c r="E7" s="30" t="s">
        <v>545</v>
      </c>
      <c r="F7" s="69" t="s">
        <v>337</v>
      </c>
      <c r="G7" s="158" t="s">
        <v>19</v>
      </c>
      <c r="H7" s="70" t="s">
        <v>26</v>
      </c>
    </row>
    <row r="8" spans="3:8" x14ac:dyDescent="0.25">
      <c r="C8" s="29" t="s">
        <v>328</v>
      </c>
      <c r="D8" s="27" t="s">
        <v>18</v>
      </c>
      <c r="E8" s="30" t="s">
        <v>480</v>
      </c>
      <c r="F8" s="1"/>
      <c r="G8" s="12"/>
      <c r="H8" s="2"/>
    </row>
    <row r="9" spans="3:8" x14ac:dyDescent="0.25">
      <c r="C9" s="29" t="s">
        <v>329</v>
      </c>
      <c r="D9" s="27" t="s">
        <v>18</v>
      </c>
      <c r="E9" s="30" t="s">
        <v>782</v>
      </c>
      <c r="F9" s="1"/>
      <c r="G9" s="12"/>
      <c r="H9" s="2"/>
    </row>
    <row r="10" spans="3:8" x14ac:dyDescent="0.25">
      <c r="C10" s="29" t="s">
        <v>330</v>
      </c>
      <c r="D10" s="27" t="s">
        <v>18</v>
      </c>
      <c r="E10" s="30" t="s">
        <v>783</v>
      </c>
      <c r="F10" s="1"/>
      <c r="G10" s="12"/>
      <c r="H10" s="2"/>
    </row>
    <row r="11" spans="3:8" x14ac:dyDescent="0.25">
      <c r="C11" s="69" t="s">
        <v>331</v>
      </c>
      <c r="D11" s="158" t="s">
        <v>19</v>
      </c>
      <c r="E11" s="70" t="s">
        <v>26</v>
      </c>
      <c r="F11" s="1"/>
      <c r="G11" s="12"/>
      <c r="H11" s="2"/>
    </row>
    <row r="12" spans="3:8" x14ac:dyDescent="0.25">
      <c r="C12" s="29" t="s">
        <v>139</v>
      </c>
      <c r="D12" s="27" t="s">
        <v>18</v>
      </c>
      <c r="E12" s="30" t="s">
        <v>238</v>
      </c>
      <c r="F12" s="1"/>
      <c r="G12" s="12"/>
      <c r="H12" s="2"/>
    </row>
    <row r="13" spans="3:8" x14ac:dyDescent="0.25">
      <c r="C13" s="29" t="s">
        <v>105</v>
      </c>
      <c r="D13" s="27" t="s">
        <v>18</v>
      </c>
      <c r="E13" s="30" t="s">
        <v>213</v>
      </c>
      <c r="F13" s="1"/>
      <c r="G13" s="12"/>
      <c r="H13" s="2"/>
    </row>
    <row r="14" spans="3:8" x14ac:dyDescent="0.25">
      <c r="C14" s="29" t="s">
        <v>4</v>
      </c>
      <c r="D14" s="27" t="s">
        <v>18</v>
      </c>
      <c r="E14" s="30" t="s">
        <v>481</v>
      </c>
      <c r="F14" s="1"/>
      <c r="G14" s="12"/>
      <c r="H14" s="2"/>
    </row>
    <row r="15" spans="3:8" x14ac:dyDescent="0.25">
      <c r="C15" s="49" t="s">
        <v>332</v>
      </c>
      <c r="D15" s="50" t="s">
        <v>19</v>
      </c>
      <c r="E15" s="51" t="s">
        <v>26</v>
      </c>
      <c r="F15" s="1"/>
      <c r="G15" s="12"/>
      <c r="H15" s="2"/>
    </row>
    <row r="16" spans="3:8" x14ac:dyDescent="0.25">
      <c r="C16" s="29" t="s">
        <v>333</v>
      </c>
      <c r="D16" s="27" t="s">
        <v>18</v>
      </c>
      <c r="E16" s="30" t="s">
        <v>482</v>
      </c>
      <c r="F16" s="1"/>
      <c r="G16" s="12"/>
      <c r="H16" s="2"/>
    </row>
    <row r="17" spans="3:8" x14ac:dyDescent="0.25">
      <c r="C17" s="134" t="s">
        <v>334</v>
      </c>
      <c r="D17" s="145" t="s">
        <v>19</v>
      </c>
      <c r="E17" s="135" t="s">
        <v>26</v>
      </c>
      <c r="F17" s="1"/>
      <c r="G17" s="12"/>
      <c r="H17" s="2"/>
    </row>
    <row r="18" spans="3:8" x14ac:dyDescent="0.25">
      <c r="C18" s="49" t="s">
        <v>335</v>
      </c>
      <c r="D18" s="50" t="s">
        <v>19</v>
      </c>
      <c r="E18" s="51" t="s">
        <v>26</v>
      </c>
      <c r="F18" s="1"/>
      <c r="G18" s="12"/>
      <c r="H18" s="2"/>
    </row>
    <row r="19" spans="3:8" x14ac:dyDescent="0.25">
      <c r="C19" s="29" t="s">
        <v>706</v>
      </c>
      <c r="D19" s="27" t="s">
        <v>18</v>
      </c>
      <c r="E19" s="30" t="s">
        <v>781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485</v>
      </c>
      <c r="D33" s="39" t="s">
        <v>19</v>
      </c>
      <c r="E33" s="40" t="s">
        <v>484</v>
      </c>
      <c r="F33" s="35" t="s">
        <v>486</v>
      </c>
      <c r="G33" s="36" t="s">
        <v>19</v>
      </c>
      <c r="H33" s="19"/>
    </row>
    <row r="34" spans="3:8" x14ac:dyDescent="0.25">
      <c r="C34" s="41" t="s">
        <v>757</v>
      </c>
      <c r="D34" s="42" t="s">
        <v>19</v>
      </c>
      <c r="E34" s="32" t="s">
        <v>185</v>
      </c>
      <c r="F34" s="37" t="s">
        <v>487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742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785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786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621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630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789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623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670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787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788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182</v>
      </c>
      <c r="G45" s="34" t="s">
        <v>19</v>
      </c>
      <c r="H45" s="19"/>
    </row>
    <row r="46" spans="3:8" x14ac:dyDescent="0.25">
      <c r="C46" s="1"/>
      <c r="D46" s="12"/>
      <c r="E46" s="2"/>
      <c r="F46" s="37" t="s">
        <v>183</v>
      </c>
      <c r="G46" s="34" t="s">
        <v>19</v>
      </c>
      <c r="H46" s="19"/>
    </row>
    <row r="47" spans="3:8" x14ac:dyDescent="0.25">
      <c r="C47" s="1"/>
      <c r="D47" s="12"/>
      <c r="E47" s="2"/>
      <c r="F47" s="37" t="s">
        <v>488</v>
      </c>
      <c r="G47" s="34" t="s">
        <v>19</v>
      </c>
      <c r="H47" s="19"/>
    </row>
    <row r="48" spans="3:8" x14ac:dyDescent="0.25">
      <c r="C48" s="1"/>
      <c r="D48" s="12"/>
      <c r="E48" s="2"/>
      <c r="F48" s="69" t="s">
        <v>489</v>
      </c>
      <c r="G48" s="70" t="s">
        <v>18</v>
      </c>
      <c r="H48" s="19"/>
    </row>
    <row r="49" spans="3:8" x14ac:dyDescent="0.25">
      <c r="C49" s="1"/>
      <c r="D49" s="12"/>
      <c r="E49" s="2"/>
      <c r="F49" s="5"/>
      <c r="G49" s="2"/>
      <c r="H49" s="19"/>
    </row>
    <row r="50" spans="3:8" x14ac:dyDescent="0.25">
      <c r="C50" s="1"/>
      <c r="D50" s="12"/>
      <c r="E50" s="2"/>
      <c r="F50" s="5"/>
      <c r="G50" s="2"/>
      <c r="H50" s="19"/>
    </row>
    <row r="51" spans="3:8" ht="15.75" thickBot="1" x14ac:dyDescent="0.3">
      <c r="C51" s="3"/>
      <c r="D51" s="16"/>
      <c r="E51" s="4"/>
      <c r="F51" s="6"/>
      <c r="G51" s="4"/>
      <c r="H51" s="19"/>
    </row>
    <row r="52" spans="3:8" ht="15.75" thickBot="1" x14ac:dyDescent="0.3"/>
    <row r="53" spans="3:8" x14ac:dyDescent="0.25">
      <c r="E53" s="24" t="s">
        <v>271</v>
      </c>
      <c r="F53" s="25" t="s">
        <v>272</v>
      </c>
    </row>
    <row r="54" spans="3:8" x14ac:dyDescent="0.25">
      <c r="E54" s="33" t="s">
        <v>270</v>
      </c>
      <c r="F54" s="34" t="s">
        <v>273</v>
      </c>
    </row>
    <row r="55" spans="3:8" x14ac:dyDescent="0.25">
      <c r="E55" s="31" t="s">
        <v>274</v>
      </c>
      <c r="F55" s="32" t="s">
        <v>276</v>
      </c>
    </row>
    <row r="56" spans="3:8" ht="15.75" thickBot="1" x14ac:dyDescent="0.3">
      <c r="E56" s="44" t="s">
        <v>275</v>
      </c>
      <c r="F56" s="45" t="s">
        <v>277</v>
      </c>
    </row>
    <row r="57" spans="3:8" ht="15.75" thickBot="1" x14ac:dyDescent="0.3"/>
    <row r="58" spans="3:8" ht="15.75" thickBot="1" x14ac:dyDescent="0.3">
      <c r="E58" s="67" t="s">
        <v>281</v>
      </c>
      <c r="F58" s="68" t="s">
        <v>282</v>
      </c>
    </row>
    <row r="60" spans="3:8" x14ac:dyDescent="0.25">
      <c r="E60" s="21" t="s">
        <v>35</v>
      </c>
      <c r="F60" s="12">
        <f>COUNTA(C5:C10,C12:C14,C16,C19,F5)</f>
        <v>12</v>
      </c>
    </row>
    <row r="61" spans="3:8" x14ac:dyDescent="0.25">
      <c r="E61" s="21" t="s">
        <v>36</v>
      </c>
      <c r="F61" s="12">
        <f>COUNTA(F33:F47)</f>
        <v>15</v>
      </c>
    </row>
    <row r="62" spans="3:8" x14ac:dyDescent="0.25">
      <c r="E62" s="21" t="s">
        <v>37</v>
      </c>
      <c r="F62" s="12">
        <f>ROWS(E33:E34)</f>
        <v>2</v>
      </c>
    </row>
    <row r="63" spans="3:8" x14ac:dyDescent="0.25">
      <c r="E63" s="21" t="s">
        <v>38</v>
      </c>
      <c r="F63" s="12">
        <f>COUNTA(C11,C15,C17,C18,F7,F48)</f>
        <v>6</v>
      </c>
    </row>
    <row r="65" spans="5:6" x14ac:dyDescent="0.25">
      <c r="E65" s="21" t="s">
        <v>39</v>
      </c>
      <c r="F65" s="12">
        <f>F60/(F60+F62)</f>
        <v>0.8571428571428571</v>
      </c>
    </row>
    <row r="66" spans="5:6" x14ac:dyDescent="0.25">
      <c r="E66" s="21" t="s">
        <v>40</v>
      </c>
      <c r="F66" s="12">
        <f>F60/(F60+F63)</f>
        <v>0.66666666666666663</v>
      </c>
    </row>
    <row r="67" spans="5:6" x14ac:dyDescent="0.25">
      <c r="E67" s="21" t="s">
        <v>41</v>
      </c>
      <c r="F67" s="12">
        <f>F61/(F62+F61)</f>
        <v>0.88235294117647056</v>
      </c>
    </row>
    <row r="68" spans="5:6" x14ac:dyDescent="0.25">
      <c r="E68" s="21" t="s">
        <v>278</v>
      </c>
      <c r="F68" s="12">
        <f>2*F60/((2*F60)+F62+F63)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opLeftCell="B1" workbookViewId="0">
      <selection activeCell="D22" sqref="D2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169</v>
      </c>
      <c r="F5" s="101"/>
      <c r="G5" s="102"/>
      <c r="H5" s="103"/>
    </row>
    <row r="6" spans="3:8" x14ac:dyDescent="0.25">
      <c r="C6" s="29" t="s">
        <v>6</v>
      </c>
      <c r="D6" s="27" t="s">
        <v>18</v>
      </c>
      <c r="E6" s="30" t="s">
        <v>170</v>
      </c>
      <c r="F6" s="1"/>
      <c r="G6" s="12"/>
      <c r="H6" s="2"/>
    </row>
    <row r="7" spans="3:8" x14ac:dyDescent="0.25">
      <c r="C7" s="29" t="s">
        <v>338</v>
      </c>
      <c r="D7" s="27" t="s">
        <v>18</v>
      </c>
      <c r="E7" s="30" t="s">
        <v>490</v>
      </c>
      <c r="F7" s="1"/>
      <c r="G7" s="12"/>
      <c r="H7" s="2"/>
    </row>
    <row r="8" spans="3:8" x14ac:dyDescent="0.25">
      <c r="C8" s="29" t="s">
        <v>339</v>
      </c>
      <c r="D8" s="27" t="s">
        <v>18</v>
      </c>
      <c r="E8" s="30" t="s">
        <v>492</v>
      </c>
      <c r="F8" s="1"/>
      <c r="G8" s="12"/>
      <c r="H8" s="2"/>
    </row>
    <row r="9" spans="3:8" x14ac:dyDescent="0.25">
      <c r="C9" s="29" t="s">
        <v>340</v>
      </c>
      <c r="D9" s="27" t="s">
        <v>18</v>
      </c>
      <c r="E9" s="30" t="s">
        <v>491</v>
      </c>
      <c r="F9" s="1"/>
      <c r="G9" s="12"/>
      <c r="H9" s="2"/>
    </row>
    <row r="10" spans="3:8" x14ac:dyDescent="0.25">
      <c r="C10" s="49" t="s">
        <v>341</v>
      </c>
      <c r="D10" s="50" t="s">
        <v>19</v>
      </c>
      <c r="E10" s="51" t="s">
        <v>26</v>
      </c>
      <c r="F10" s="1"/>
      <c r="G10" s="12"/>
      <c r="H10" s="2"/>
    </row>
    <row r="11" spans="3:8" x14ac:dyDescent="0.25">
      <c r="C11" s="29" t="s">
        <v>776</v>
      </c>
      <c r="D11" s="27" t="s">
        <v>18</v>
      </c>
      <c r="E11" s="30" t="s">
        <v>492</v>
      </c>
      <c r="F11" s="1"/>
      <c r="G11" s="12"/>
      <c r="H11" s="2"/>
    </row>
    <row r="12" spans="3:8" x14ac:dyDescent="0.25">
      <c r="C12" s="29" t="s">
        <v>777</v>
      </c>
      <c r="D12" s="27" t="s">
        <v>647</v>
      </c>
      <c r="E12" s="30" t="s">
        <v>775</v>
      </c>
      <c r="F12" s="1"/>
      <c r="G12" s="12"/>
      <c r="H12" s="2"/>
    </row>
    <row r="13" spans="3:8" x14ac:dyDescent="0.25">
      <c r="C13" s="29" t="s">
        <v>778</v>
      </c>
      <c r="D13" s="27" t="s">
        <v>18</v>
      </c>
      <c r="E13" s="30" t="s">
        <v>750</v>
      </c>
      <c r="F13" s="1"/>
      <c r="G13" s="12"/>
      <c r="H13" s="2"/>
    </row>
    <row r="14" spans="3:8" x14ac:dyDescent="0.25">
      <c r="C14" s="29" t="s">
        <v>779</v>
      </c>
      <c r="D14" s="27" t="s">
        <v>18</v>
      </c>
      <c r="E14" s="30" t="s">
        <v>491</v>
      </c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ht="15.75" thickBot="1" x14ac:dyDescent="0.3">
      <c r="C33" s="38" t="s">
        <v>774</v>
      </c>
      <c r="D33" s="39" t="s">
        <v>19</v>
      </c>
      <c r="E33" s="40" t="s">
        <v>531</v>
      </c>
      <c r="F33" s="35" t="s">
        <v>493</v>
      </c>
      <c r="G33" s="36" t="s">
        <v>19</v>
      </c>
      <c r="H33" s="19"/>
    </row>
    <row r="34" spans="3:8" ht="15.75" thickBot="1" x14ac:dyDescent="0.3">
      <c r="C34" s="85"/>
      <c r="D34" s="86"/>
      <c r="E34" s="87"/>
      <c r="F34" s="62" t="s">
        <v>652</v>
      </c>
      <c r="G34" s="36" t="s">
        <v>19</v>
      </c>
      <c r="H34" s="19"/>
    </row>
    <row r="35" spans="3:8" ht="15.75" thickBot="1" x14ac:dyDescent="0.3">
      <c r="C35" s="85"/>
      <c r="D35" s="86"/>
      <c r="E35" s="87"/>
      <c r="F35" s="62" t="s">
        <v>698</v>
      </c>
      <c r="G35" s="36" t="s">
        <v>19</v>
      </c>
      <c r="H35" s="19"/>
    </row>
    <row r="36" spans="3:8" ht="15.75" thickBot="1" x14ac:dyDescent="0.3">
      <c r="C36" s="85"/>
      <c r="D36" s="86"/>
      <c r="E36" s="87"/>
      <c r="F36" s="62" t="s">
        <v>742</v>
      </c>
      <c r="G36" s="36" t="s">
        <v>19</v>
      </c>
      <c r="H36" s="19"/>
    </row>
    <row r="37" spans="3:8" ht="15.75" thickBot="1" x14ac:dyDescent="0.3">
      <c r="C37" s="85"/>
      <c r="D37" s="86"/>
      <c r="E37" s="87"/>
      <c r="F37" s="62" t="s">
        <v>625</v>
      </c>
      <c r="G37" s="36" t="s">
        <v>19</v>
      </c>
      <c r="H37" s="19"/>
    </row>
    <row r="38" spans="3:8" ht="15.75" thickBot="1" x14ac:dyDescent="0.3">
      <c r="C38" s="85"/>
      <c r="D38" s="86"/>
      <c r="E38" s="87"/>
      <c r="F38" s="62" t="s">
        <v>780</v>
      </c>
      <c r="G38" s="36" t="s">
        <v>19</v>
      </c>
      <c r="H38" s="19"/>
    </row>
    <row r="39" spans="3:8" ht="15.75" thickBot="1" x14ac:dyDescent="0.3">
      <c r="C39" s="85"/>
      <c r="D39" s="86"/>
      <c r="E39" s="87"/>
      <c r="F39" s="62" t="s">
        <v>621</v>
      </c>
      <c r="G39" s="36" t="s">
        <v>19</v>
      </c>
      <c r="H39" s="19"/>
    </row>
    <row r="40" spans="3:8" ht="15.75" thickBot="1" x14ac:dyDescent="0.3">
      <c r="C40" s="85"/>
      <c r="D40" s="86"/>
      <c r="E40" s="87"/>
      <c r="F40" s="62" t="s">
        <v>629</v>
      </c>
      <c r="G40" s="36" t="s">
        <v>19</v>
      </c>
      <c r="H40" s="19"/>
    </row>
    <row r="41" spans="3:8" x14ac:dyDescent="0.25">
      <c r="C41" s="85"/>
      <c r="D41" s="86"/>
      <c r="E41" s="87"/>
      <c r="F41" s="62" t="s">
        <v>701</v>
      </c>
      <c r="G41" s="36" t="s">
        <v>19</v>
      </c>
      <c r="H41" s="19"/>
    </row>
    <row r="42" spans="3:8" x14ac:dyDescent="0.25">
      <c r="C42" s="1"/>
      <c r="D42" s="12"/>
      <c r="E42" s="2"/>
      <c r="F42" s="37" t="s">
        <v>203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30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494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495</v>
      </c>
      <c r="G45" s="34" t="s">
        <v>19</v>
      </c>
      <c r="H45" s="19"/>
    </row>
    <row r="46" spans="3:8" x14ac:dyDescent="0.25">
      <c r="C46" s="1"/>
      <c r="D46" s="12"/>
      <c r="E46" s="2"/>
      <c r="F46" s="37" t="s">
        <v>496</v>
      </c>
      <c r="G46" s="34" t="s">
        <v>19</v>
      </c>
      <c r="H46" s="19"/>
    </row>
    <row r="47" spans="3:8" x14ac:dyDescent="0.25">
      <c r="C47" s="1"/>
      <c r="D47" s="12"/>
      <c r="E47" s="2"/>
      <c r="F47" s="37" t="s">
        <v>497</v>
      </c>
      <c r="G47" s="34" t="s">
        <v>19</v>
      </c>
      <c r="H47" s="19"/>
    </row>
    <row r="48" spans="3:8" x14ac:dyDescent="0.25">
      <c r="C48" s="1"/>
      <c r="D48" s="12"/>
      <c r="E48" s="2"/>
      <c r="F48" s="37" t="s">
        <v>498</v>
      </c>
      <c r="G48" s="34" t="s">
        <v>19</v>
      </c>
      <c r="H48" s="19"/>
    </row>
    <row r="49" spans="3:8" ht="15.75" thickBot="1" x14ac:dyDescent="0.3">
      <c r="C49" s="3"/>
      <c r="D49" s="16"/>
      <c r="E49" s="4"/>
      <c r="F49" s="88" t="s">
        <v>499</v>
      </c>
      <c r="G49" s="89" t="s">
        <v>18</v>
      </c>
      <c r="H49" s="19"/>
    </row>
    <row r="50" spans="3:8" ht="15.75" thickBot="1" x14ac:dyDescent="0.3"/>
    <row r="51" spans="3:8" x14ac:dyDescent="0.25">
      <c r="E51" s="24" t="s">
        <v>271</v>
      </c>
      <c r="F51" s="25" t="s">
        <v>272</v>
      </c>
    </row>
    <row r="52" spans="3:8" x14ac:dyDescent="0.25">
      <c r="E52" s="33" t="s">
        <v>270</v>
      </c>
      <c r="F52" s="34" t="s">
        <v>273</v>
      </c>
    </row>
    <row r="53" spans="3:8" x14ac:dyDescent="0.25">
      <c r="E53" s="31" t="s">
        <v>274</v>
      </c>
      <c r="F53" s="32" t="s">
        <v>276</v>
      </c>
    </row>
    <row r="54" spans="3:8" ht="15.75" thickBot="1" x14ac:dyDescent="0.3">
      <c r="E54" s="44" t="s">
        <v>275</v>
      </c>
      <c r="F54" s="45" t="s">
        <v>277</v>
      </c>
    </row>
    <row r="55" spans="3:8" ht="15.75" thickBot="1" x14ac:dyDescent="0.3"/>
    <row r="56" spans="3:8" ht="15.75" thickBot="1" x14ac:dyDescent="0.3">
      <c r="E56" s="67" t="s">
        <v>281</v>
      </c>
      <c r="F56" s="68" t="s">
        <v>282</v>
      </c>
    </row>
    <row r="58" spans="3:8" x14ac:dyDescent="0.25">
      <c r="E58" s="21" t="s">
        <v>35</v>
      </c>
      <c r="F58" s="12">
        <f>COUNTA(C5:C9,C11:C14)</f>
        <v>9</v>
      </c>
    </row>
    <row r="59" spans="3:8" x14ac:dyDescent="0.25">
      <c r="E59" s="21" t="s">
        <v>36</v>
      </c>
      <c r="F59" s="12">
        <f>COUNTA(F33:F48)</f>
        <v>16</v>
      </c>
    </row>
    <row r="60" spans="3:8" x14ac:dyDescent="0.25">
      <c r="E60" s="21" t="s">
        <v>37</v>
      </c>
      <c r="F60" s="12">
        <f>COUNTA(C33)</f>
        <v>1</v>
      </c>
    </row>
    <row r="61" spans="3:8" x14ac:dyDescent="0.25">
      <c r="E61" s="21" t="s">
        <v>38</v>
      </c>
      <c r="F61" s="12">
        <f>COUNTA(C10,F49)</f>
        <v>2</v>
      </c>
    </row>
    <row r="63" spans="3:8" x14ac:dyDescent="0.25">
      <c r="E63" s="21" t="s">
        <v>39</v>
      </c>
      <c r="F63" s="12">
        <f>F58/(F58+F60)</f>
        <v>0.9</v>
      </c>
    </row>
    <row r="64" spans="3:8" x14ac:dyDescent="0.25">
      <c r="E64" s="21" t="s">
        <v>40</v>
      </c>
      <c r="F64" s="12">
        <f>F58/(F58+F61)</f>
        <v>0.81818181818181823</v>
      </c>
    </row>
    <row r="65" spans="5:6" x14ac:dyDescent="0.25">
      <c r="E65" s="21" t="s">
        <v>41</v>
      </c>
      <c r="F65" s="12">
        <f>F59/(F60+F59)</f>
        <v>0.94117647058823528</v>
      </c>
    </row>
    <row r="66" spans="5:6" x14ac:dyDescent="0.25">
      <c r="E66" s="21" t="s">
        <v>278</v>
      </c>
      <c r="F66" s="12">
        <f>2*F58/((2*F58)+F60+F61)</f>
        <v>0.8571428571428571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F51" sqref="F5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45.28515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169</v>
      </c>
      <c r="F5" s="28" t="s">
        <v>347</v>
      </c>
      <c r="G5" s="26" t="s">
        <v>18</v>
      </c>
      <c r="H5" s="25" t="s">
        <v>194</v>
      </c>
    </row>
    <row r="6" spans="3:8" x14ac:dyDescent="0.25">
      <c r="C6" s="29" t="s">
        <v>6</v>
      </c>
      <c r="D6" s="27" t="s">
        <v>18</v>
      </c>
      <c r="E6" s="30" t="s">
        <v>170</v>
      </c>
      <c r="F6" s="1"/>
      <c r="G6" s="12"/>
      <c r="H6" s="2"/>
    </row>
    <row r="7" spans="3:8" x14ac:dyDescent="0.25">
      <c r="C7" s="29" t="s">
        <v>342</v>
      </c>
      <c r="D7" s="27" t="s">
        <v>18</v>
      </c>
      <c r="E7" s="30" t="s">
        <v>500</v>
      </c>
      <c r="F7" s="1"/>
      <c r="G7" s="12"/>
      <c r="H7" s="2"/>
    </row>
    <row r="8" spans="3:8" x14ac:dyDescent="0.25">
      <c r="C8" s="29" t="s">
        <v>343</v>
      </c>
      <c r="D8" s="27" t="s">
        <v>18</v>
      </c>
      <c r="E8" s="30" t="s">
        <v>211</v>
      </c>
      <c r="F8" s="1"/>
      <c r="G8" s="12"/>
      <c r="H8" s="2"/>
    </row>
    <row r="9" spans="3:8" x14ac:dyDescent="0.25">
      <c r="C9" s="49" t="s">
        <v>344</v>
      </c>
      <c r="D9" s="50" t="s">
        <v>19</v>
      </c>
      <c r="E9" s="51" t="s">
        <v>26</v>
      </c>
      <c r="F9" s="1"/>
      <c r="G9" s="12"/>
      <c r="H9" s="2"/>
    </row>
    <row r="10" spans="3:8" x14ac:dyDescent="0.25">
      <c r="C10" s="29" t="s">
        <v>345</v>
      </c>
      <c r="D10" s="27" t="s">
        <v>18</v>
      </c>
      <c r="E10" s="30" t="s">
        <v>186</v>
      </c>
      <c r="F10" s="1"/>
      <c r="G10" s="12"/>
      <c r="H10" s="2"/>
    </row>
    <row r="11" spans="3:8" x14ac:dyDescent="0.25">
      <c r="C11" s="29" t="s">
        <v>346</v>
      </c>
      <c r="D11" s="27" t="s">
        <v>18</v>
      </c>
      <c r="E11" s="30" t="s">
        <v>501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226</v>
      </c>
      <c r="D33" s="39" t="s">
        <v>19</v>
      </c>
      <c r="E33" s="40" t="s">
        <v>218</v>
      </c>
      <c r="F33" s="35" t="s">
        <v>505</v>
      </c>
      <c r="G33" s="36" t="s">
        <v>19</v>
      </c>
      <c r="H33" s="19"/>
    </row>
    <row r="34" spans="3:8" x14ac:dyDescent="0.25">
      <c r="C34" s="41" t="s">
        <v>184</v>
      </c>
      <c r="D34" s="42" t="s">
        <v>19</v>
      </c>
      <c r="E34" s="32" t="s">
        <v>185</v>
      </c>
      <c r="F34" s="37" t="s">
        <v>506</v>
      </c>
      <c r="G34" s="34" t="s">
        <v>19</v>
      </c>
      <c r="H34" s="19"/>
    </row>
    <row r="35" spans="3:8" x14ac:dyDescent="0.25">
      <c r="C35" s="41" t="s">
        <v>503</v>
      </c>
      <c r="D35" s="42" t="s">
        <v>19</v>
      </c>
      <c r="E35" s="32" t="s">
        <v>504</v>
      </c>
      <c r="F35" s="37" t="s">
        <v>203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181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623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683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620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701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507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630</v>
      </c>
      <c r="G42" s="34" t="s">
        <v>19</v>
      </c>
      <c r="H42" s="19"/>
    </row>
    <row r="43" spans="3:8" x14ac:dyDescent="0.25">
      <c r="C43" s="1"/>
      <c r="D43" s="12"/>
      <c r="E43" s="2"/>
      <c r="F43" s="5"/>
      <c r="G43" s="2"/>
      <c r="H43" s="19"/>
    </row>
    <row r="44" spans="3:8" ht="15.75" thickBot="1" x14ac:dyDescent="0.3">
      <c r="C44" s="3"/>
      <c r="D44" s="16"/>
      <c r="E44" s="4"/>
      <c r="F44" s="6"/>
      <c r="G44" s="4"/>
      <c r="H44" s="19"/>
    </row>
    <row r="45" spans="3:8" ht="15.75" thickBot="1" x14ac:dyDescent="0.3"/>
    <row r="46" spans="3:8" x14ac:dyDescent="0.25">
      <c r="E46" s="24" t="s">
        <v>271</v>
      </c>
      <c r="F46" s="25" t="s">
        <v>272</v>
      </c>
    </row>
    <row r="47" spans="3:8" x14ac:dyDescent="0.25">
      <c r="E47" s="33" t="s">
        <v>270</v>
      </c>
      <c r="F47" s="34" t="s">
        <v>273</v>
      </c>
    </row>
    <row r="48" spans="3:8" x14ac:dyDescent="0.25">
      <c r="E48" s="31" t="s">
        <v>274</v>
      </c>
      <c r="F48" s="32" t="s">
        <v>276</v>
      </c>
    </row>
    <row r="49" spans="5:6" ht="15.75" thickBot="1" x14ac:dyDescent="0.3">
      <c r="E49" s="44" t="s">
        <v>275</v>
      </c>
      <c r="F49" s="45" t="s">
        <v>277</v>
      </c>
    </row>
    <row r="50" spans="5:6" ht="15.75" thickBot="1" x14ac:dyDescent="0.3"/>
    <row r="51" spans="5:6" ht="15.75" thickBot="1" x14ac:dyDescent="0.3">
      <c r="E51" s="67" t="s">
        <v>281</v>
      </c>
      <c r="F51" s="68" t="s">
        <v>282</v>
      </c>
    </row>
    <row r="53" spans="5:6" x14ac:dyDescent="0.25">
      <c r="E53" s="21" t="s">
        <v>35</v>
      </c>
      <c r="F53" s="12">
        <f>COUNTA(C5:C8,C10,C11,F5)</f>
        <v>7</v>
      </c>
    </row>
    <row r="54" spans="5:6" x14ac:dyDescent="0.25">
      <c r="E54" s="21" t="s">
        <v>36</v>
      </c>
      <c r="F54" s="12">
        <f>COUNTA(F33:F42)</f>
        <v>10</v>
      </c>
    </row>
    <row r="55" spans="5:6" x14ac:dyDescent="0.25">
      <c r="E55" s="21" t="s">
        <v>37</v>
      </c>
      <c r="F55" s="12">
        <f>COUNTA(C33:C35)</f>
        <v>3</v>
      </c>
    </row>
    <row r="56" spans="5:6" x14ac:dyDescent="0.25">
      <c r="E56" s="21" t="s">
        <v>38</v>
      </c>
      <c r="F56" s="12">
        <f>COUNTA(C9)</f>
        <v>1</v>
      </c>
    </row>
    <row r="58" spans="5:6" x14ac:dyDescent="0.25">
      <c r="E58" s="21" t="s">
        <v>39</v>
      </c>
      <c r="F58" s="12">
        <f>F53/(F53+F55)</f>
        <v>0.7</v>
      </c>
    </row>
    <row r="59" spans="5:6" x14ac:dyDescent="0.25">
      <c r="E59" s="21" t="s">
        <v>40</v>
      </c>
      <c r="F59" s="12">
        <f>F53/(F53+F56)</f>
        <v>0.875</v>
      </c>
    </row>
    <row r="60" spans="5:6" x14ac:dyDescent="0.25">
      <c r="E60" s="21" t="s">
        <v>41</v>
      </c>
      <c r="F60" s="12">
        <f>F54/(F55+F54)</f>
        <v>0.76923076923076927</v>
      </c>
    </row>
    <row r="61" spans="5:6" x14ac:dyDescent="0.25">
      <c r="E61" s="21" t="s">
        <v>278</v>
      </c>
      <c r="F61" s="12">
        <f>2*F53/((2*F53)+F55+F56)</f>
        <v>0.77777777777777779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4"/>
  <sheetViews>
    <sheetView topLeftCell="D34" workbookViewId="0">
      <selection activeCell="D11" sqref="D1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60.28515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348</v>
      </c>
      <c r="D5" s="26" t="s">
        <v>18</v>
      </c>
      <c r="E5" s="25" t="s">
        <v>508</v>
      </c>
      <c r="F5" s="28" t="s">
        <v>352</v>
      </c>
      <c r="G5" s="26" t="s">
        <v>18</v>
      </c>
      <c r="H5" s="25" t="s">
        <v>764</v>
      </c>
    </row>
    <row r="6" spans="3:8" x14ac:dyDescent="0.25">
      <c r="C6" s="29" t="s">
        <v>511</v>
      </c>
      <c r="D6" s="27" t="s">
        <v>18</v>
      </c>
      <c r="E6" s="30" t="s">
        <v>509</v>
      </c>
      <c r="F6" s="29" t="s">
        <v>353</v>
      </c>
      <c r="G6" s="27" t="s">
        <v>18</v>
      </c>
      <c r="H6" s="30" t="s">
        <v>512</v>
      </c>
    </row>
    <row r="7" spans="3:8" x14ac:dyDescent="0.25">
      <c r="C7" s="134" t="s">
        <v>510</v>
      </c>
      <c r="D7" s="145" t="s">
        <v>19</v>
      </c>
      <c r="E7" s="135" t="s">
        <v>26</v>
      </c>
      <c r="F7" s="29" t="s">
        <v>359</v>
      </c>
      <c r="G7" s="27" t="s">
        <v>18</v>
      </c>
      <c r="H7" s="30" t="s">
        <v>513</v>
      </c>
    </row>
    <row r="8" spans="3:8" x14ac:dyDescent="0.25">
      <c r="C8" s="29" t="s">
        <v>45</v>
      </c>
      <c r="D8" s="27" t="s">
        <v>18</v>
      </c>
      <c r="E8" s="30" t="s">
        <v>168</v>
      </c>
      <c r="F8" s="49" t="s">
        <v>354</v>
      </c>
      <c r="G8" s="50" t="s">
        <v>19</v>
      </c>
      <c r="H8" s="51" t="s">
        <v>26</v>
      </c>
    </row>
    <row r="9" spans="3:8" x14ac:dyDescent="0.25">
      <c r="C9" s="29" t="s">
        <v>349</v>
      </c>
      <c r="D9" s="27" t="s">
        <v>18</v>
      </c>
      <c r="E9" s="30" t="s">
        <v>169</v>
      </c>
      <c r="F9" s="29" t="s">
        <v>355</v>
      </c>
      <c r="G9" s="27" t="s">
        <v>18</v>
      </c>
      <c r="H9" s="30" t="s">
        <v>765</v>
      </c>
    </row>
    <row r="10" spans="3:8" x14ac:dyDescent="0.25">
      <c r="C10" s="29" t="s">
        <v>350</v>
      </c>
      <c r="D10" s="27" t="s">
        <v>18</v>
      </c>
      <c r="E10" s="30" t="s">
        <v>502</v>
      </c>
      <c r="F10" s="49" t="s">
        <v>356</v>
      </c>
      <c r="G10" s="50" t="s">
        <v>19</v>
      </c>
      <c r="H10" s="51" t="s">
        <v>26</v>
      </c>
    </row>
    <row r="11" spans="3:8" x14ac:dyDescent="0.25">
      <c r="C11" s="29" t="s">
        <v>351</v>
      </c>
      <c r="D11" s="27" t="s">
        <v>18</v>
      </c>
      <c r="E11" s="30" t="s">
        <v>763</v>
      </c>
      <c r="F11" s="49" t="s">
        <v>357</v>
      </c>
      <c r="G11" s="50" t="s">
        <v>19</v>
      </c>
      <c r="H11" s="51" t="s">
        <v>26</v>
      </c>
    </row>
    <row r="12" spans="3:8" x14ac:dyDescent="0.25">
      <c r="C12" s="29" t="s">
        <v>107</v>
      </c>
      <c r="D12" s="27" t="s">
        <v>18</v>
      </c>
      <c r="E12" s="30" t="s">
        <v>214</v>
      </c>
      <c r="F12" s="29" t="s">
        <v>358</v>
      </c>
      <c r="G12" s="27" t="s">
        <v>18</v>
      </c>
      <c r="H12" s="30" t="s">
        <v>178</v>
      </c>
    </row>
    <row r="13" spans="3:8" x14ac:dyDescent="0.25">
      <c r="C13" s="29" t="s">
        <v>47</v>
      </c>
      <c r="D13" s="27" t="s">
        <v>18</v>
      </c>
      <c r="E13" s="30" t="s">
        <v>172</v>
      </c>
      <c r="F13" s="49" t="s">
        <v>360</v>
      </c>
      <c r="G13" s="50" t="s">
        <v>19</v>
      </c>
      <c r="H13" s="51" t="s">
        <v>26</v>
      </c>
    </row>
    <row r="14" spans="3:8" x14ac:dyDescent="0.25">
      <c r="C14" s="29" t="s">
        <v>48</v>
      </c>
      <c r="D14" s="27" t="s">
        <v>18</v>
      </c>
      <c r="E14" s="30" t="s">
        <v>174</v>
      </c>
      <c r="F14" s="29" t="s">
        <v>695</v>
      </c>
      <c r="G14" s="27" t="s">
        <v>18</v>
      </c>
      <c r="H14" s="30" t="s">
        <v>221</v>
      </c>
    </row>
    <row r="15" spans="3:8" x14ac:dyDescent="0.25">
      <c r="C15" s="29" t="s">
        <v>109</v>
      </c>
      <c r="D15" s="27" t="s">
        <v>18</v>
      </c>
      <c r="E15" s="30" t="s">
        <v>216</v>
      </c>
      <c r="F15" s="1"/>
      <c r="G15" s="12"/>
      <c r="H15" s="2"/>
    </row>
    <row r="16" spans="3:8" x14ac:dyDescent="0.25">
      <c r="C16" s="29" t="s">
        <v>761</v>
      </c>
      <c r="D16" s="27" t="s">
        <v>18</v>
      </c>
      <c r="E16" s="30" t="s">
        <v>762</v>
      </c>
      <c r="F16" s="1"/>
      <c r="G16" s="12"/>
      <c r="H16" s="2"/>
    </row>
    <row r="17" spans="3:8" x14ac:dyDescent="0.25">
      <c r="C17" s="29" t="s">
        <v>663</v>
      </c>
      <c r="D17" s="27" t="s">
        <v>18</v>
      </c>
      <c r="E17" s="30" t="s">
        <v>664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26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93" t="s">
        <v>17</v>
      </c>
      <c r="D32" s="194"/>
      <c r="E32" s="194"/>
      <c r="F32" s="194"/>
      <c r="G32" s="195"/>
      <c r="H32" s="18"/>
    </row>
    <row r="33" spans="3:8" ht="15.75" thickBot="1" x14ac:dyDescent="0.3">
      <c r="C33" s="199" t="s">
        <v>29</v>
      </c>
      <c r="D33" s="194"/>
      <c r="E33" s="195"/>
      <c r="F33" s="199" t="s">
        <v>34</v>
      </c>
      <c r="G33" s="200"/>
      <c r="H33" s="18"/>
    </row>
    <row r="34" spans="3:8" ht="15.75" thickBot="1" x14ac:dyDescent="0.3">
      <c r="C34" s="8" t="s">
        <v>28</v>
      </c>
      <c r="D34" s="8" t="s">
        <v>27</v>
      </c>
      <c r="E34" s="8" t="s">
        <v>20</v>
      </c>
      <c r="F34" s="8" t="s">
        <v>28</v>
      </c>
      <c r="G34" s="8" t="s">
        <v>27</v>
      </c>
      <c r="H34" s="20"/>
    </row>
    <row r="35" spans="3:8" x14ac:dyDescent="0.25">
      <c r="C35" s="38" t="s">
        <v>536</v>
      </c>
      <c r="D35" s="39" t="s">
        <v>19</v>
      </c>
      <c r="E35" s="40" t="s">
        <v>218</v>
      </c>
      <c r="F35" s="35" t="s">
        <v>264</v>
      </c>
      <c r="G35" s="36" t="s">
        <v>19</v>
      </c>
      <c r="H35" s="19"/>
    </row>
    <row r="36" spans="3:8" x14ac:dyDescent="0.25">
      <c r="C36" s="41" t="s">
        <v>184</v>
      </c>
      <c r="D36" s="42" t="s">
        <v>19</v>
      </c>
      <c r="E36" s="32" t="s">
        <v>185</v>
      </c>
      <c r="F36" s="37" t="s">
        <v>312</v>
      </c>
      <c r="G36" s="34" t="s">
        <v>19</v>
      </c>
      <c r="H36" s="19"/>
    </row>
    <row r="37" spans="3:8" x14ac:dyDescent="0.25">
      <c r="C37" s="41" t="s">
        <v>690</v>
      </c>
      <c r="D37" s="42" t="s">
        <v>19</v>
      </c>
      <c r="E37" s="32" t="s">
        <v>691</v>
      </c>
      <c r="F37" s="69" t="s">
        <v>514</v>
      </c>
      <c r="G37" s="70" t="s">
        <v>18</v>
      </c>
      <c r="H37" s="19"/>
    </row>
    <row r="38" spans="3:8" x14ac:dyDescent="0.25">
      <c r="C38" s="1"/>
      <c r="D38" s="12"/>
      <c r="E38" s="2"/>
      <c r="F38" s="37" t="s">
        <v>515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516</v>
      </c>
      <c r="G39" s="34" t="s">
        <v>19</v>
      </c>
      <c r="H39" s="19"/>
    </row>
    <row r="40" spans="3:8" x14ac:dyDescent="0.25">
      <c r="C40" s="1"/>
      <c r="D40" s="12"/>
      <c r="E40" s="2"/>
      <c r="F40" s="69" t="s">
        <v>517</v>
      </c>
      <c r="G40" s="70" t="s">
        <v>18</v>
      </c>
      <c r="H40" s="19"/>
    </row>
    <row r="41" spans="3:8" x14ac:dyDescent="0.25">
      <c r="C41" s="1"/>
      <c r="D41" s="12"/>
      <c r="E41" s="2"/>
      <c r="F41" s="37" t="s">
        <v>518</v>
      </c>
      <c r="G41" s="34" t="s">
        <v>19</v>
      </c>
      <c r="H41" s="19"/>
    </row>
    <row r="42" spans="3:8" x14ac:dyDescent="0.25">
      <c r="C42" s="1"/>
      <c r="D42" s="12"/>
      <c r="E42" s="2"/>
      <c r="F42" s="69" t="s">
        <v>519</v>
      </c>
      <c r="G42" s="70" t="s">
        <v>18</v>
      </c>
      <c r="H42" s="19"/>
    </row>
    <row r="43" spans="3:8" x14ac:dyDescent="0.25">
      <c r="C43" s="1"/>
      <c r="D43" s="12"/>
      <c r="E43" s="2"/>
      <c r="F43" s="37" t="s">
        <v>520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766</v>
      </c>
      <c r="G44" s="34" t="s">
        <v>19</v>
      </c>
      <c r="H44" s="19"/>
    </row>
    <row r="45" spans="3:8" x14ac:dyDescent="0.25">
      <c r="C45" s="1"/>
      <c r="D45" s="12"/>
      <c r="E45" s="2"/>
      <c r="F45" s="134" t="s">
        <v>767</v>
      </c>
      <c r="G45" s="135" t="s">
        <v>18</v>
      </c>
      <c r="H45" s="19"/>
    </row>
    <row r="46" spans="3:8" x14ac:dyDescent="0.25">
      <c r="C46" s="1"/>
      <c r="D46" s="12"/>
      <c r="E46" s="2"/>
      <c r="F46" s="134" t="s">
        <v>76</v>
      </c>
      <c r="G46" s="135" t="s">
        <v>18</v>
      </c>
      <c r="H46" s="19"/>
    </row>
    <row r="47" spans="3:8" x14ac:dyDescent="0.25">
      <c r="C47" s="1"/>
      <c r="D47" s="12"/>
      <c r="E47" s="2"/>
      <c r="F47" s="37" t="s">
        <v>742</v>
      </c>
      <c r="G47" s="34" t="s">
        <v>19</v>
      </c>
      <c r="H47" s="19"/>
    </row>
    <row r="48" spans="3:8" x14ac:dyDescent="0.25">
      <c r="C48" s="1"/>
      <c r="D48" s="12"/>
      <c r="E48" s="2"/>
      <c r="F48" s="37" t="s">
        <v>623</v>
      </c>
      <c r="G48" s="34" t="s">
        <v>19</v>
      </c>
      <c r="H48" s="19"/>
    </row>
    <row r="49" spans="3:8" x14ac:dyDescent="0.25">
      <c r="C49" s="1"/>
      <c r="D49" s="12"/>
      <c r="E49" s="2"/>
      <c r="F49" s="37" t="s">
        <v>768</v>
      </c>
      <c r="G49" s="34" t="s">
        <v>19</v>
      </c>
      <c r="H49" s="19"/>
    </row>
    <row r="50" spans="3:8" x14ac:dyDescent="0.25">
      <c r="C50" s="1"/>
      <c r="D50" s="12"/>
      <c r="E50" s="2"/>
      <c r="F50" s="37" t="s">
        <v>655</v>
      </c>
      <c r="G50" s="34" t="s">
        <v>19</v>
      </c>
      <c r="H50" s="19"/>
    </row>
    <row r="51" spans="3:8" x14ac:dyDescent="0.25">
      <c r="C51" s="1"/>
      <c r="D51" s="12"/>
      <c r="E51" s="2"/>
      <c r="F51" s="37" t="s">
        <v>769</v>
      </c>
      <c r="G51" s="34" t="s">
        <v>19</v>
      </c>
      <c r="H51" s="19"/>
    </row>
    <row r="52" spans="3:8" x14ac:dyDescent="0.25">
      <c r="C52" s="1"/>
      <c r="D52" s="12"/>
      <c r="E52" s="2"/>
      <c r="F52" s="37" t="s">
        <v>770</v>
      </c>
      <c r="G52" s="34" t="s">
        <v>19</v>
      </c>
      <c r="H52" s="19"/>
    </row>
    <row r="53" spans="3:8" x14ac:dyDescent="0.25">
      <c r="C53" s="1"/>
      <c r="D53" s="12"/>
      <c r="E53" s="2"/>
      <c r="F53" s="37" t="s">
        <v>771</v>
      </c>
      <c r="G53" s="34" t="s">
        <v>19</v>
      </c>
      <c r="H53" s="19"/>
    </row>
    <row r="54" spans="3:8" x14ac:dyDescent="0.25">
      <c r="C54" s="1"/>
      <c r="D54" s="12"/>
      <c r="E54" s="2"/>
      <c r="F54" s="37" t="s">
        <v>772</v>
      </c>
      <c r="G54" s="34" t="s">
        <v>19</v>
      </c>
      <c r="H54" s="19"/>
    </row>
    <row r="55" spans="3:8" x14ac:dyDescent="0.25">
      <c r="C55" s="1"/>
      <c r="D55" s="12"/>
      <c r="E55" s="2"/>
      <c r="F55" s="134" t="s">
        <v>773</v>
      </c>
      <c r="G55" s="135" t="s">
        <v>18</v>
      </c>
      <c r="H55" s="19"/>
    </row>
    <row r="56" spans="3:8" x14ac:dyDescent="0.25">
      <c r="C56" s="1"/>
      <c r="D56" s="12"/>
      <c r="E56" s="2"/>
      <c r="F56" s="37" t="s">
        <v>182</v>
      </c>
      <c r="G56" s="34" t="s">
        <v>19</v>
      </c>
      <c r="H56" s="19"/>
    </row>
    <row r="57" spans="3:8" ht="15.75" thickBot="1" x14ac:dyDescent="0.3">
      <c r="C57" s="3"/>
      <c r="D57" s="16"/>
      <c r="E57" s="4"/>
      <c r="F57" s="88" t="s">
        <v>521</v>
      </c>
      <c r="G57" s="89" t="s">
        <v>18</v>
      </c>
      <c r="H57" s="19"/>
    </row>
    <row r="58" spans="3:8" ht="15.75" thickBot="1" x14ac:dyDescent="0.3"/>
    <row r="59" spans="3:8" x14ac:dyDescent="0.25">
      <c r="E59" s="24" t="s">
        <v>271</v>
      </c>
      <c r="F59" s="25" t="s">
        <v>272</v>
      </c>
    </row>
    <row r="60" spans="3:8" x14ac:dyDescent="0.25">
      <c r="E60" s="33" t="s">
        <v>270</v>
      </c>
      <c r="F60" s="34" t="s">
        <v>273</v>
      </c>
    </row>
    <row r="61" spans="3:8" x14ac:dyDescent="0.25">
      <c r="E61" s="31" t="s">
        <v>274</v>
      </c>
      <c r="F61" s="32" t="s">
        <v>276</v>
      </c>
    </row>
    <row r="62" spans="3:8" ht="15.75" thickBot="1" x14ac:dyDescent="0.3">
      <c r="E62" s="44" t="s">
        <v>275</v>
      </c>
      <c r="F62" s="45" t="s">
        <v>277</v>
      </c>
    </row>
    <row r="63" spans="3:8" ht="15.75" thickBot="1" x14ac:dyDescent="0.3"/>
    <row r="64" spans="3:8" ht="15.75" thickBot="1" x14ac:dyDescent="0.3">
      <c r="E64" s="67" t="s">
        <v>281</v>
      </c>
      <c r="F64" s="68" t="s">
        <v>282</v>
      </c>
    </row>
    <row r="66" spans="5:6" x14ac:dyDescent="0.25">
      <c r="E66" s="21" t="s">
        <v>35</v>
      </c>
      <c r="F66" s="12">
        <f>COUNTA(C5,C6,C8:C17,F6,F7,F9,F12,F14)</f>
        <v>17</v>
      </c>
    </row>
    <row r="67" spans="5:6" x14ac:dyDescent="0.25">
      <c r="E67" s="21" t="s">
        <v>36</v>
      </c>
      <c r="F67" s="12">
        <f>COUNTA(F35,F36,F38,F39,F41,F43,F44,F47:F54,F56)</f>
        <v>16</v>
      </c>
    </row>
    <row r="68" spans="5:6" x14ac:dyDescent="0.25">
      <c r="E68" s="21" t="s">
        <v>37</v>
      </c>
      <c r="F68" s="12">
        <f>COUNTA(C35:C37)</f>
        <v>3</v>
      </c>
    </row>
    <row r="69" spans="5:6" x14ac:dyDescent="0.25">
      <c r="E69" s="21" t="s">
        <v>38</v>
      </c>
      <c r="F69" s="12">
        <f>COUNTA(C7,F5,F8,F10,F11,F13,F37,F40,F42,F45,F46,F55,F57)</f>
        <v>13</v>
      </c>
    </row>
    <row r="71" spans="5:6" x14ac:dyDescent="0.25">
      <c r="E71" s="21" t="s">
        <v>39</v>
      </c>
      <c r="F71" s="12">
        <f>F66/(F66+F68)</f>
        <v>0.85</v>
      </c>
    </row>
    <row r="72" spans="5:6" x14ac:dyDescent="0.25">
      <c r="E72" s="21" t="s">
        <v>40</v>
      </c>
      <c r="F72" s="12">
        <f>F66/(F66+F69)</f>
        <v>0.56666666666666665</v>
      </c>
    </row>
    <row r="73" spans="5:6" x14ac:dyDescent="0.25">
      <c r="E73" s="21" t="s">
        <v>41</v>
      </c>
      <c r="F73" s="12">
        <f>F67/(F68+F67)</f>
        <v>0.84210526315789469</v>
      </c>
    </row>
    <row r="74" spans="5:6" x14ac:dyDescent="0.25">
      <c r="E74" s="21" t="s">
        <v>278</v>
      </c>
      <c r="F74" s="12">
        <f>2*F66/((2*F66)+F68+F69)</f>
        <v>0.68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opLeftCell="E28" workbookViewId="0">
      <selection activeCell="C13" sqref="C13"/>
    </sheetView>
  </sheetViews>
  <sheetFormatPr baseColWidth="10" defaultRowHeight="15" x14ac:dyDescent="0.25"/>
  <cols>
    <col min="1" max="1" width="1.140625" customWidth="1"/>
    <col min="2" max="2" width="2" customWidth="1"/>
    <col min="3" max="3" width="73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361</v>
      </c>
      <c r="D5" s="26" t="s">
        <v>18</v>
      </c>
      <c r="E5" s="25" t="s">
        <v>522</v>
      </c>
      <c r="F5" s="46" t="s">
        <v>373</v>
      </c>
      <c r="G5" s="47" t="s">
        <v>19</v>
      </c>
      <c r="H5" s="48" t="s">
        <v>26</v>
      </c>
    </row>
    <row r="6" spans="3:8" x14ac:dyDescent="0.25">
      <c r="C6" s="29" t="s">
        <v>362</v>
      </c>
      <c r="D6" s="27" t="s">
        <v>18</v>
      </c>
      <c r="E6" s="30" t="s">
        <v>502</v>
      </c>
      <c r="F6" s="49" t="s">
        <v>374</v>
      </c>
      <c r="G6" s="50" t="s">
        <v>19</v>
      </c>
      <c r="H6" s="51" t="s">
        <v>26</v>
      </c>
    </row>
    <row r="7" spans="3:8" x14ac:dyDescent="0.25">
      <c r="C7" s="49" t="s">
        <v>363</v>
      </c>
      <c r="D7" s="50" t="s">
        <v>19</v>
      </c>
      <c r="E7" s="51" t="s">
        <v>26</v>
      </c>
      <c r="F7" s="49" t="s">
        <v>375</v>
      </c>
      <c r="G7" s="50" t="s">
        <v>19</v>
      </c>
      <c r="H7" s="51" t="s">
        <v>26</v>
      </c>
    </row>
    <row r="8" spans="3:8" x14ac:dyDescent="0.25">
      <c r="C8" s="49" t="s">
        <v>364</v>
      </c>
      <c r="D8" s="50" t="s">
        <v>19</v>
      </c>
      <c r="E8" s="51" t="s">
        <v>26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173</v>
      </c>
      <c r="F9" s="1"/>
      <c r="G9" s="12"/>
      <c r="H9" s="2"/>
    </row>
    <row r="10" spans="3:8" x14ac:dyDescent="0.25">
      <c r="C10" s="29" t="s">
        <v>4</v>
      </c>
      <c r="D10" s="27" t="s">
        <v>18</v>
      </c>
      <c r="E10" s="30" t="s">
        <v>169</v>
      </c>
      <c r="F10" s="1"/>
      <c r="G10" s="12"/>
      <c r="H10" s="2"/>
    </row>
    <row r="11" spans="3:8" x14ac:dyDescent="0.25">
      <c r="C11" s="29" t="s">
        <v>110</v>
      </c>
      <c r="D11" s="27" t="s">
        <v>18</v>
      </c>
      <c r="E11" s="30" t="s">
        <v>523</v>
      </c>
      <c r="F11" s="1"/>
      <c r="G11" s="12"/>
      <c r="H11" s="2"/>
    </row>
    <row r="12" spans="3:8" x14ac:dyDescent="0.25">
      <c r="C12" s="29" t="s">
        <v>141</v>
      </c>
      <c r="D12" s="27" t="s">
        <v>18</v>
      </c>
      <c r="E12" s="30" t="s">
        <v>240</v>
      </c>
      <c r="F12" s="1"/>
      <c r="G12" s="12"/>
      <c r="H12" s="2"/>
    </row>
    <row r="13" spans="3:8" x14ac:dyDescent="0.25">
      <c r="C13" s="29" t="s">
        <v>365</v>
      </c>
      <c r="D13" s="27" t="s">
        <v>18</v>
      </c>
      <c r="E13" s="30" t="s">
        <v>211</v>
      </c>
      <c r="F13" s="1"/>
      <c r="G13" s="12"/>
      <c r="H13" s="2"/>
    </row>
    <row r="14" spans="3:8" x14ac:dyDescent="0.25">
      <c r="C14" s="29" t="s">
        <v>366</v>
      </c>
      <c r="D14" s="27" t="s">
        <v>18</v>
      </c>
      <c r="E14" s="30" t="s">
        <v>524</v>
      </c>
      <c r="F14" s="1"/>
      <c r="G14" s="12"/>
      <c r="H14" s="2"/>
    </row>
    <row r="15" spans="3:8" x14ac:dyDescent="0.25">
      <c r="C15" s="29" t="s">
        <v>367</v>
      </c>
      <c r="D15" s="27" t="s">
        <v>647</v>
      </c>
      <c r="E15" s="30" t="s">
        <v>524</v>
      </c>
      <c r="F15" s="1"/>
      <c r="G15" s="12"/>
      <c r="H15" s="2"/>
    </row>
    <row r="16" spans="3:8" x14ac:dyDescent="0.25">
      <c r="C16" s="49" t="s">
        <v>368</v>
      </c>
      <c r="D16" s="50" t="s">
        <v>19</v>
      </c>
      <c r="E16" s="51" t="s">
        <v>26</v>
      </c>
      <c r="F16" s="1"/>
      <c r="G16" s="12"/>
      <c r="H16" s="2"/>
    </row>
    <row r="17" spans="3:8" x14ac:dyDescent="0.25">
      <c r="C17" s="49" t="s">
        <v>369</v>
      </c>
      <c r="D17" s="50" t="s">
        <v>19</v>
      </c>
      <c r="E17" s="51" t="s">
        <v>26</v>
      </c>
      <c r="F17" s="1"/>
      <c r="G17" s="12"/>
      <c r="H17" s="2"/>
    </row>
    <row r="18" spans="3:8" x14ac:dyDescent="0.25">
      <c r="C18" s="49" t="s">
        <v>370</v>
      </c>
      <c r="D18" s="50" t="s">
        <v>19</v>
      </c>
      <c r="E18" s="51" t="s">
        <v>26</v>
      </c>
      <c r="F18" s="1"/>
      <c r="G18" s="12"/>
      <c r="H18" s="2"/>
    </row>
    <row r="19" spans="3:8" x14ac:dyDescent="0.25">
      <c r="C19" s="49" t="s">
        <v>371</v>
      </c>
      <c r="D19" s="50" t="s">
        <v>19</v>
      </c>
      <c r="E19" s="51" t="s">
        <v>26</v>
      </c>
      <c r="F19" s="1"/>
      <c r="G19" s="12"/>
      <c r="H19" s="2"/>
    </row>
    <row r="20" spans="3:8" x14ac:dyDescent="0.25">
      <c r="C20" s="49" t="s">
        <v>372</v>
      </c>
      <c r="D20" s="50" t="s">
        <v>19</v>
      </c>
      <c r="E20" s="51" t="s">
        <v>26</v>
      </c>
      <c r="F20" s="1"/>
      <c r="G20" s="12"/>
      <c r="H20" s="2"/>
    </row>
    <row r="21" spans="3:8" x14ac:dyDescent="0.25">
      <c r="C21" s="29" t="s">
        <v>756</v>
      </c>
      <c r="D21" s="27" t="s">
        <v>18</v>
      </c>
      <c r="E21" s="30" t="s">
        <v>502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9" t="s">
        <v>754</v>
      </c>
      <c r="D33" s="15" t="s">
        <v>19</v>
      </c>
      <c r="E33" s="10" t="s">
        <v>755</v>
      </c>
      <c r="F33" s="71" t="s">
        <v>525</v>
      </c>
      <c r="G33" s="72" t="s">
        <v>18</v>
      </c>
      <c r="H33" s="19"/>
    </row>
    <row r="34" spans="3:8" x14ac:dyDescent="0.25">
      <c r="C34" s="1" t="s">
        <v>757</v>
      </c>
      <c r="D34" s="12" t="s">
        <v>19</v>
      </c>
      <c r="E34" s="2" t="s">
        <v>185</v>
      </c>
      <c r="F34" s="37" t="s">
        <v>30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526</v>
      </c>
      <c r="G35" s="34" t="s">
        <v>19</v>
      </c>
      <c r="H35" s="19"/>
    </row>
    <row r="36" spans="3:8" x14ac:dyDescent="0.25">
      <c r="C36" s="1"/>
      <c r="D36" s="12"/>
      <c r="E36" s="2"/>
      <c r="F36" s="69" t="s">
        <v>527</v>
      </c>
      <c r="G36" s="70" t="s">
        <v>18</v>
      </c>
      <c r="H36" s="19"/>
    </row>
    <row r="37" spans="3:8" x14ac:dyDescent="0.25">
      <c r="C37" s="1"/>
      <c r="D37" s="12"/>
      <c r="E37" s="2"/>
      <c r="F37" s="69" t="s">
        <v>372</v>
      </c>
      <c r="G37" s="70" t="s">
        <v>18</v>
      </c>
      <c r="H37" s="19"/>
    </row>
    <row r="38" spans="3:8" x14ac:dyDescent="0.25">
      <c r="C38" s="1"/>
      <c r="D38" s="12"/>
      <c r="E38" s="2"/>
      <c r="F38" s="37" t="s">
        <v>528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182</v>
      </c>
      <c r="G39" s="34" t="s">
        <v>19</v>
      </c>
      <c r="H39" s="19"/>
    </row>
    <row r="40" spans="3:8" x14ac:dyDescent="0.25">
      <c r="C40" s="1"/>
      <c r="D40" s="12"/>
      <c r="E40" s="2"/>
      <c r="F40" s="69" t="s">
        <v>373</v>
      </c>
      <c r="G40" s="70" t="s">
        <v>18</v>
      </c>
      <c r="H40" s="19"/>
    </row>
    <row r="41" spans="3:8" x14ac:dyDescent="0.25">
      <c r="C41" s="1"/>
      <c r="D41" s="12"/>
      <c r="E41" s="2"/>
      <c r="F41" s="69" t="s">
        <v>529</v>
      </c>
      <c r="G41" s="70" t="s">
        <v>18</v>
      </c>
      <c r="H41" s="19"/>
    </row>
    <row r="42" spans="3:8" x14ac:dyDescent="0.25">
      <c r="C42" s="1"/>
      <c r="D42" s="12"/>
      <c r="E42" s="2"/>
      <c r="F42" s="37" t="s">
        <v>31</v>
      </c>
      <c r="G42" s="34" t="s">
        <v>19</v>
      </c>
      <c r="H42" s="19"/>
    </row>
    <row r="43" spans="3:8" x14ac:dyDescent="0.25">
      <c r="C43" s="22"/>
      <c r="D43" s="23"/>
      <c r="E43" s="113"/>
      <c r="F43" s="154" t="s">
        <v>753</v>
      </c>
      <c r="G43" s="34" t="s">
        <v>19</v>
      </c>
      <c r="H43" s="19"/>
    </row>
    <row r="44" spans="3:8" x14ac:dyDescent="0.25">
      <c r="C44" s="22"/>
      <c r="D44" s="23"/>
      <c r="E44" s="113"/>
      <c r="F44" s="154" t="s">
        <v>758</v>
      </c>
      <c r="G44" s="34" t="s">
        <v>19</v>
      </c>
      <c r="H44" s="19"/>
    </row>
    <row r="45" spans="3:8" x14ac:dyDescent="0.25">
      <c r="C45" s="22"/>
      <c r="D45" s="23"/>
      <c r="E45" s="113"/>
      <c r="F45" s="154" t="s">
        <v>759</v>
      </c>
      <c r="G45" s="34" t="s">
        <v>19</v>
      </c>
      <c r="H45" s="19"/>
    </row>
    <row r="46" spans="3:8" x14ac:dyDescent="0.25">
      <c r="C46" s="22"/>
      <c r="D46" s="23"/>
      <c r="E46" s="113"/>
      <c r="F46" s="154" t="s">
        <v>760</v>
      </c>
      <c r="G46" s="34" t="s">
        <v>19</v>
      </c>
      <c r="H46" s="19"/>
    </row>
    <row r="47" spans="3:8" x14ac:dyDescent="0.25">
      <c r="C47" s="22"/>
      <c r="D47" s="23"/>
      <c r="E47" s="113"/>
      <c r="F47" s="154" t="s">
        <v>434</v>
      </c>
      <c r="G47" s="34" t="s">
        <v>19</v>
      </c>
      <c r="H47" s="19"/>
    </row>
    <row r="48" spans="3:8" x14ac:dyDescent="0.25">
      <c r="C48" s="22"/>
      <c r="D48" s="23"/>
      <c r="E48" s="113"/>
      <c r="F48" s="154" t="s">
        <v>630</v>
      </c>
      <c r="G48" s="34" t="s">
        <v>19</v>
      </c>
      <c r="H48" s="19"/>
    </row>
    <row r="49" spans="3:8" ht="15.75" thickBot="1" x14ac:dyDescent="0.3">
      <c r="C49" s="3"/>
      <c r="D49" s="16"/>
      <c r="E49" s="4"/>
      <c r="F49" s="56" t="s">
        <v>530</v>
      </c>
      <c r="G49" s="34" t="s">
        <v>19</v>
      </c>
      <c r="H49" s="19"/>
    </row>
    <row r="50" spans="3:8" ht="15.75" thickBot="1" x14ac:dyDescent="0.3"/>
    <row r="51" spans="3:8" x14ac:dyDescent="0.25">
      <c r="E51" s="24" t="s">
        <v>271</v>
      </c>
      <c r="F51" s="25" t="s">
        <v>272</v>
      </c>
    </row>
    <row r="52" spans="3:8" x14ac:dyDescent="0.25">
      <c r="E52" s="33" t="s">
        <v>270</v>
      </c>
      <c r="F52" s="34" t="s">
        <v>273</v>
      </c>
    </row>
    <row r="53" spans="3:8" x14ac:dyDescent="0.25">
      <c r="E53" s="31" t="s">
        <v>274</v>
      </c>
      <c r="F53" s="32" t="s">
        <v>276</v>
      </c>
    </row>
    <row r="54" spans="3:8" ht="15.75" thickBot="1" x14ac:dyDescent="0.3">
      <c r="E54" s="44" t="s">
        <v>275</v>
      </c>
      <c r="F54" s="45" t="s">
        <v>277</v>
      </c>
    </row>
    <row r="55" spans="3:8" ht="15.75" thickBot="1" x14ac:dyDescent="0.3"/>
    <row r="56" spans="3:8" ht="15.75" thickBot="1" x14ac:dyDescent="0.3">
      <c r="E56" s="67" t="s">
        <v>281</v>
      </c>
      <c r="F56" s="68" t="s">
        <v>282</v>
      </c>
    </row>
    <row r="58" spans="3:8" x14ac:dyDescent="0.25">
      <c r="E58" s="21" t="s">
        <v>35</v>
      </c>
      <c r="F58" s="12">
        <f>COUNTA(C5,C6,C9:C15,C21)</f>
        <v>10</v>
      </c>
    </row>
    <row r="59" spans="3:8" x14ac:dyDescent="0.25">
      <c r="E59" s="21" t="s">
        <v>36</v>
      </c>
      <c r="F59" s="12">
        <f>COUNTA(F34,F35,F38,F39,F42:F49)</f>
        <v>12</v>
      </c>
    </row>
    <row r="60" spans="3:8" x14ac:dyDescent="0.25">
      <c r="E60" s="21" t="s">
        <v>37</v>
      </c>
      <c r="F60" s="12">
        <f>COUNTA(C33:C34)</f>
        <v>2</v>
      </c>
    </row>
    <row r="61" spans="3:8" x14ac:dyDescent="0.25">
      <c r="E61" s="21" t="s">
        <v>38</v>
      </c>
      <c r="F61" s="12">
        <f>COUNTA(C7,C8,C16:C20,F5:F7,F33,F36,F37,F40,F41)</f>
        <v>15</v>
      </c>
    </row>
    <row r="63" spans="3:8" x14ac:dyDescent="0.25">
      <c r="E63" s="21" t="s">
        <v>39</v>
      </c>
      <c r="F63" s="12">
        <f>F58/(F58+F60)</f>
        <v>0.83333333333333337</v>
      </c>
    </row>
    <row r="64" spans="3:8" x14ac:dyDescent="0.25">
      <c r="E64" s="21" t="s">
        <v>40</v>
      </c>
      <c r="F64" s="12">
        <f>F58/(F58+F61)</f>
        <v>0.4</v>
      </c>
    </row>
    <row r="65" spans="5:6" x14ac:dyDescent="0.25">
      <c r="E65" s="21" t="s">
        <v>41</v>
      </c>
      <c r="F65" s="12">
        <f>F59/(F60+F59)</f>
        <v>0.8571428571428571</v>
      </c>
    </row>
    <row r="66" spans="5:6" x14ac:dyDescent="0.25">
      <c r="E66" s="21" t="s">
        <v>278</v>
      </c>
      <c r="F66" s="12">
        <f>2*F58/((2*F58)+F60+F61)</f>
        <v>0.54054054054054057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A22" workbookViewId="0">
      <selection activeCell="C6" activeCellId="1" sqref="C8:E11 C5:E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376</v>
      </c>
      <c r="D5" s="26" t="s">
        <v>18</v>
      </c>
      <c r="E5" s="25" t="s">
        <v>524</v>
      </c>
      <c r="F5" s="46" t="s">
        <v>378</v>
      </c>
      <c r="G5" s="47" t="s">
        <v>19</v>
      </c>
      <c r="H5" s="48" t="s">
        <v>26</v>
      </c>
    </row>
    <row r="6" spans="3:8" x14ac:dyDescent="0.25">
      <c r="C6" s="29" t="s">
        <v>158</v>
      </c>
      <c r="D6" s="27" t="s">
        <v>18</v>
      </c>
      <c r="E6" s="30" t="s">
        <v>211</v>
      </c>
      <c r="F6" s="1"/>
      <c r="G6" s="12"/>
      <c r="H6" s="2"/>
    </row>
    <row r="7" spans="3:8" x14ac:dyDescent="0.25">
      <c r="C7" s="134" t="s">
        <v>142</v>
      </c>
      <c r="D7" s="145" t="s">
        <v>19</v>
      </c>
      <c r="E7" s="135" t="s">
        <v>26</v>
      </c>
      <c r="F7" s="1"/>
      <c r="G7" s="12"/>
      <c r="H7" s="2"/>
    </row>
    <row r="8" spans="3:8" x14ac:dyDescent="0.25">
      <c r="C8" s="29" t="s">
        <v>377</v>
      </c>
      <c r="D8" s="27" t="s">
        <v>18</v>
      </c>
      <c r="E8" s="30" t="s">
        <v>523</v>
      </c>
      <c r="F8" s="1"/>
      <c r="G8" s="12"/>
      <c r="H8" s="2"/>
    </row>
    <row r="9" spans="3:8" x14ac:dyDescent="0.25">
      <c r="C9" s="29" t="s">
        <v>747</v>
      </c>
      <c r="D9" s="27" t="s">
        <v>18</v>
      </c>
      <c r="E9" s="30" t="s">
        <v>524</v>
      </c>
      <c r="F9" s="1"/>
      <c r="G9" s="12"/>
      <c r="H9" s="2"/>
    </row>
    <row r="10" spans="3:8" x14ac:dyDescent="0.25">
      <c r="C10" s="29" t="s">
        <v>748</v>
      </c>
      <c r="D10" s="27" t="s">
        <v>18</v>
      </c>
      <c r="E10" s="30" t="s">
        <v>502</v>
      </c>
      <c r="F10" s="1"/>
      <c r="G10" s="12"/>
      <c r="H10" s="2"/>
    </row>
    <row r="11" spans="3:8" x14ac:dyDescent="0.25">
      <c r="C11" s="29" t="s">
        <v>749</v>
      </c>
      <c r="D11" s="27" t="s">
        <v>18</v>
      </c>
      <c r="E11" s="30" t="s">
        <v>750</v>
      </c>
      <c r="F11" s="1"/>
      <c r="G11" s="12"/>
      <c r="H11" s="2"/>
    </row>
    <row r="12" spans="3:8" x14ac:dyDescent="0.25"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745</v>
      </c>
      <c r="D33" s="39" t="s">
        <v>19</v>
      </c>
      <c r="E33" s="40" t="s">
        <v>746</v>
      </c>
      <c r="F33" s="35" t="s">
        <v>751</v>
      </c>
      <c r="G33" s="36" t="s">
        <v>19</v>
      </c>
      <c r="H33" s="19"/>
    </row>
    <row r="34" spans="3:8" x14ac:dyDescent="0.25">
      <c r="C34" s="41" t="s">
        <v>639</v>
      </c>
      <c r="D34" s="42" t="s">
        <v>18</v>
      </c>
      <c r="E34" s="32" t="s">
        <v>640</v>
      </c>
      <c r="F34" s="37" t="s">
        <v>520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652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752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753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620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625</v>
      </c>
      <c r="G39" s="34" t="s">
        <v>19</v>
      </c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COUNTA(C5,C6,C8:C11)</f>
        <v>6</v>
      </c>
    </row>
    <row r="51" spans="5:6" x14ac:dyDescent="0.25">
      <c r="E51" s="21" t="s">
        <v>36</v>
      </c>
      <c r="F51" s="12">
        <f>COUNTA(F33:F39)</f>
        <v>7</v>
      </c>
    </row>
    <row r="52" spans="5:6" x14ac:dyDescent="0.25">
      <c r="E52" s="21" t="s">
        <v>37</v>
      </c>
      <c r="F52" s="12">
        <f>COUNTA(C33,C34)</f>
        <v>2</v>
      </c>
    </row>
    <row r="53" spans="5:6" x14ac:dyDescent="0.25">
      <c r="E53" s="21" t="s">
        <v>38</v>
      </c>
      <c r="F53" s="12">
        <f>COUNTA(F5,C7)</f>
        <v>2</v>
      </c>
    </row>
    <row r="55" spans="5:6" x14ac:dyDescent="0.25">
      <c r="E55" s="21" t="s">
        <v>39</v>
      </c>
      <c r="F55" s="12">
        <f>F50/(F50+F52)</f>
        <v>0.75</v>
      </c>
    </row>
    <row r="56" spans="5:6" x14ac:dyDescent="0.25">
      <c r="E56" s="21" t="s">
        <v>40</v>
      </c>
      <c r="F56" s="12">
        <f>F50/(F50+F53)</f>
        <v>0.75</v>
      </c>
    </row>
    <row r="57" spans="5:6" x14ac:dyDescent="0.25">
      <c r="E57" s="21" t="s">
        <v>41</v>
      </c>
      <c r="F57" s="12">
        <f>F51/(F52+F51)</f>
        <v>0.77777777777777779</v>
      </c>
    </row>
    <row r="58" spans="5:6" x14ac:dyDescent="0.25">
      <c r="E58" s="21" t="s">
        <v>278</v>
      </c>
      <c r="F58" s="12">
        <f>2*F50/((2*F50)+F52+F53)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1"/>
  <sheetViews>
    <sheetView topLeftCell="A34" workbookViewId="0">
      <selection activeCell="C12" sqref="C1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66</v>
      </c>
      <c r="D5" s="26" t="s">
        <v>18</v>
      </c>
      <c r="E5" s="25" t="s">
        <v>169</v>
      </c>
      <c r="F5" s="9"/>
      <c r="G5" s="15"/>
      <c r="H5" s="10"/>
    </row>
    <row r="6" spans="3:8" x14ac:dyDescent="0.25">
      <c r="C6" s="49" t="s">
        <v>379</v>
      </c>
      <c r="D6" s="50" t="s">
        <v>19</v>
      </c>
      <c r="E6" s="51" t="s">
        <v>531</v>
      </c>
      <c r="F6" s="1"/>
      <c r="G6" s="12"/>
      <c r="H6" s="2"/>
    </row>
    <row r="7" spans="3:8" x14ac:dyDescent="0.25">
      <c r="C7" s="29" t="s">
        <v>5</v>
      </c>
      <c r="D7" s="27" t="s">
        <v>18</v>
      </c>
      <c r="E7" s="30" t="s">
        <v>165</v>
      </c>
      <c r="F7" s="1"/>
      <c r="G7" s="12"/>
      <c r="H7" s="2"/>
    </row>
    <row r="8" spans="3:8" x14ac:dyDescent="0.25">
      <c r="C8" s="29" t="s">
        <v>380</v>
      </c>
      <c r="D8" s="27" t="s">
        <v>18</v>
      </c>
      <c r="E8" s="30" t="s">
        <v>532</v>
      </c>
      <c r="F8" s="1"/>
      <c r="G8" s="12"/>
      <c r="H8" s="2"/>
    </row>
    <row r="9" spans="3:8" x14ac:dyDescent="0.25">
      <c r="C9" s="29" t="s">
        <v>381</v>
      </c>
      <c r="D9" s="27" t="s">
        <v>18</v>
      </c>
      <c r="E9" s="30" t="s">
        <v>533</v>
      </c>
      <c r="F9" s="1"/>
      <c r="G9" s="12"/>
      <c r="H9" s="2"/>
    </row>
    <row r="10" spans="3:8" x14ac:dyDescent="0.25">
      <c r="C10" s="29" t="s">
        <v>6</v>
      </c>
      <c r="D10" s="27" t="s">
        <v>18</v>
      </c>
      <c r="E10" s="30" t="s">
        <v>170</v>
      </c>
      <c r="F10" s="1"/>
      <c r="G10" s="12"/>
      <c r="H10" s="2"/>
    </row>
    <row r="11" spans="3:8" x14ac:dyDescent="0.25">
      <c r="C11" s="29" t="s">
        <v>382</v>
      </c>
      <c r="D11" s="27" t="s">
        <v>18</v>
      </c>
      <c r="E11" s="30" t="s">
        <v>168</v>
      </c>
      <c r="F11" s="1"/>
      <c r="G11" s="12"/>
      <c r="H11" s="2"/>
    </row>
    <row r="12" spans="3:8" x14ac:dyDescent="0.25">
      <c r="C12" s="29" t="s">
        <v>47</v>
      </c>
      <c r="D12" s="27" t="s">
        <v>18</v>
      </c>
      <c r="E12" s="30" t="s">
        <v>172</v>
      </c>
      <c r="F12" s="1"/>
      <c r="G12" s="12"/>
      <c r="H12" s="2"/>
    </row>
    <row r="13" spans="3:8" x14ac:dyDescent="0.25">
      <c r="C13" s="29" t="s">
        <v>48</v>
      </c>
      <c r="D13" s="27" t="s">
        <v>18</v>
      </c>
      <c r="E13" s="30" t="s">
        <v>174</v>
      </c>
      <c r="F13" s="1"/>
      <c r="G13" s="12"/>
      <c r="H13" s="2"/>
    </row>
    <row r="14" spans="3:8" x14ac:dyDescent="0.25">
      <c r="C14" s="29" t="s">
        <v>87</v>
      </c>
      <c r="D14" s="27" t="s">
        <v>18</v>
      </c>
      <c r="E14" s="30" t="s">
        <v>204</v>
      </c>
      <c r="F14" s="1"/>
      <c r="G14" s="12"/>
      <c r="H14" s="2"/>
    </row>
    <row r="15" spans="3:8" x14ac:dyDescent="0.25">
      <c r="C15" s="49" t="s">
        <v>383</v>
      </c>
      <c r="D15" s="50" t="s">
        <v>19</v>
      </c>
      <c r="E15" s="51" t="s">
        <v>26</v>
      </c>
      <c r="F15" s="1"/>
      <c r="G15" s="12"/>
      <c r="H15" s="2"/>
    </row>
    <row r="16" spans="3:8" x14ac:dyDescent="0.25">
      <c r="C16" s="29" t="s">
        <v>184</v>
      </c>
      <c r="D16" s="27" t="s">
        <v>18</v>
      </c>
      <c r="E16" s="30" t="s">
        <v>185</v>
      </c>
      <c r="F16" s="1"/>
      <c r="G16" s="12"/>
      <c r="H16" s="2"/>
    </row>
    <row r="17" spans="3:8" x14ac:dyDescent="0.25">
      <c r="C17" s="29" t="s">
        <v>384</v>
      </c>
      <c r="D17" s="27" t="s">
        <v>18</v>
      </c>
      <c r="E17" s="30" t="s">
        <v>500</v>
      </c>
      <c r="F17" s="1"/>
      <c r="G17" s="12"/>
      <c r="H17" s="2"/>
    </row>
    <row r="18" spans="3:8" x14ac:dyDescent="0.25">
      <c r="C18" s="29" t="s">
        <v>385</v>
      </c>
      <c r="D18" s="27" t="s">
        <v>18</v>
      </c>
      <c r="E18" s="30" t="s">
        <v>534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173</v>
      </c>
      <c r="F19" s="1"/>
      <c r="G19" s="12"/>
      <c r="H19" s="2"/>
    </row>
    <row r="20" spans="3:8" x14ac:dyDescent="0.25">
      <c r="C20" s="29" t="s">
        <v>386</v>
      </c>
      <c r="D20" s="27" t="s">
        <v>18</v>
      </c>
      <c r="E20" s="30" t="s">
        <v>535</v>
      </c>
      <c r="F20" s="1"/>
      <c r="G20" s="12"/>
      <c r="H20" s="2"/>
    </row>
    <row r="21" spans="3:8" x14ac:dyDescent="0.25">
      <c r="C21" s="29" t="s">
        <v>328</v>
      </c>
      <c r="D21" s="27" t="s">
        <v>18</v>
      </c>
      <c r="E21" s="30" t="s">
        <v>480</v>
      </c>
      <c r="F21" s="1"/>
      <c r="G21" s="12"/>
      <c r="H21" s="2"/>
    </row>
    <row r="22" spans="3:8" x14ac:dyDescent="0.25">
      <c r="C22" s="29" t="s">
        <v>462</v>
      </c>
      <c r="D22" s="27" t="s">
        <v>18</v>
      </c>
      <c r="E22" s="30" t="s">
        <v>571</v>
      </c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26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93" t="s">
        <v>17</v>
      </c>
      <c r="D32" s="194"/>
      <c r="E32" s="194"/>
      <c r="F32" s="194"/>
      <c r="G32" s="195"/>
      <c r="H32" s="18"/>
    </row>
    <row r="33" spans="3:8" ht="15.75" thickBot="1" x14ac:dyDescent="0.3">
      <c r="C33" s="199" t="s">
        <v>29</v>
      </c>
      <c r="D33" s="194"/>
      <c r="E33" s="195"/>
      <c r="F33" s="199" t="s">
        <v>34</v>
      </c>
      <c r="G33" s="200"/>
      <c r="H33" s="18"/>
    </row>
    <row r="34" spans="3:8" ht="15.75" thickBot="1" x14ac:dyDescent="0.3">
      <c r="C34" s="8" t="s">
        <v>28</v>
      </c>
      <c r="D34" s="8" t="s">
        <v>27</v>
      </c>
      <c r="E34" s="8" t="s">
        <v>20</v>
      </c>
      <c r="F34" s="8" t="s">
        <v>28</v>
      </c>
      <c r="G34" s="8" t="s">
        <v>27</v>
      </c>
      <c r="H34" s="20"/>
    </row>
    <row r="35" spans="3:8" x14ac:dyDescent="0.25">
      <c r="C35" s="38" t="s">
        <v>536</v>
      </c>
      <c r="D35" s="39" t="s">
        <v>19</v>
      </c>
      <c r="E35" s="40" t="s">
        <v>218</v>
      </c>
      <c r="F35" s="35" t="s">
        <v>223</v>
      </c>
      <c r="G35" s="36" t="s">
        <v>19</v>
      </c>
      <c r="H35" s="19"/>
    </row>
    <row r="36" spans="3:8" x14ac:dyDescent="0.25">
      <c r="C36" s="41" t="s">
        <v>537</v>
      </c>
      <c r="D36" s="42" t="s">
        <v>19</v>
      </c>
      <c r="E36" s="32" t="s">
        <v>538</v>
      </c>
      <c r="F36" s="37" t="s">
        <v>539</v>
      </c>
      <c r="G36" s="34" t="s">
        <v>19</v>
      </c>
      <c r="H36" s="19"/>
    </row>
    <row r="37" spans="3:8" x14ac:dyDescent="0.25">
      <c r="C37" s="12" t="s">
        <v>738</v>
      </c>
      <c r="D37" s="12" t="s">
        <v>19</v>
      </c>
      <c r="E37" s="2" t="s">
        <v>228</v>
      </c>
      <c r="F37" s="37" t="s">
        <v>540</v>
      </c>
      <c r="G37" s="34" t="s">
        <v>19</v>
      </c>
      <c r="H37" s="19"/>
    </row>
    <row r="38" spans="3:8" x14ac:dyDescent="0.25">
      <c r="C38" s="1" t="s">
        <v>704</v>
      </c>
      <c r="D38" s="12" t="s">
        <v>19</v>
      </c>
      <c r="E38" s="2" t="s">
        <v>705</v>
      </c>
      <c r="F38" s="37" t="s">
        <v>202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31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247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32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628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656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740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741</v>
      </c>
      <c r="G45" s="34" t="s">
        <v>19</v>
      </c>
      <c r="H45" s="19"/>
    </row>
    <row r="46" spans="3:8" x14ac:dyDescent="0.25">
      <c r="C46" s="1"/>
      <c r="D46" s="12"/>
      <c r="E46" s="2"/>
      <c r="F46" s="37" t="s">
        <v>742</v>
      </c>
      <c r="G46" s="34" t="s">
        <v>19</v>
      </c>
      <c r="H46" s="19"/>
    </row>
    <row r="47" spans="3:8" x14ac:dyDescent="0.25">
      <c r="C47" s="1"/>
      <c r="D47" s="12"/>
      <c r="E47" s="2"/>
      <c r="F47" s="37" t="s">
        <v>743</v>
      </c>
      <c r="G47" s="34" t="s">
        <v>19</v>
      </c>
      <c r="H47" s="19"/>
    </row>
    <row r="48" spans="3:8" x14ac:dyDescent="0.25">
      <c r="C48" s="1"/>
      <c r="D48" s="12"/>
      <c r="E48" s="2"/>
      <c r="F48" s="37" t="s">
        <v>629</v>
      </c>
      <c r="G48" s="34" t="s">
        <v>19</v>
      </c>
      <c r="H48" s="19"/>
    </row>
    <row r="49" spans="3:8" x14ac:dyDescent="0.25">
      <c r="C49" s="1"/>
      <c r="D49" s="12"/>
      <c r="E49" s="2"/>
      <c r="F49" s="37" t="s">
        <v>744</v>
      </c>
      <c r="G49" s="34" t="s">
        <v>19</v>
      </c>
      <c r="H49" s="19"/>
    </row>
    <row r="50" spans="3:8" x14ac:dyDescent="0.25">
      <c r="C50" s="1"/>
      <c r="D50" s="12"/>
      <c r="E50" s="2"/>
      <c r="F50" s="37" t="s">
        <v>662</v>
      </c>
      <c r="G50" s="34" t="s">
        <v>19</v>
      </c>
      <c r="H50" s="19"/>
    </row>
    <row r="51" spans="3:8" x14ac:dyDescent="0.25">
      <c r="C51" s="1"/>
      <c r="D51" s="12"/>
      <c r="E51" s="2"/>
      <c r="F51" s="37" t="s">
        <v>32</v>
      </c>
      <c r="G51" s="34" t="s">
        <v>19</v>
      </c>
      <c r="H51" s="19"/>
    </row>
    <row r="52" spans="3:8" x14ac:dyDescent="0.25">
      <c r="C52" s="1"/>
      <c r="D52" s="12"/>
      <c r="E52" s="2"/>
      <c r="F52" s="37" t="s">
        <v>631</v>
      </c>
      <c r="G52" s="34" t="s">
        <v>19</v>
      </c>
      <c r="H52" s="19"/>
    </row>
    <row r="53" spans="3:8" x14ac:dyDescent="0.25">
      <c r="C53" s="1"/>
      <c r="D53" s="12"/>
      <c r="E53" s="2"/>
      <c r="F53" s="37" t="s">
        <v>623</v>
      </c>
      <c r="G53" s="34" t="s">
        <v>19</v>
      </c>
      <c r="H53" s="19"/>
    </row>
    <row r="54" spans="3:8" ht="15.75" thickBot="1" x14ac:dyDescent="0.3">
      <c r="C54" s="3"/>
      <c r="D54" s="16"/>
      <c r="E54" s="4"/>
      <c r="F54" s="56" t="s">
        <v>739</v>
      </c>
      <c r="G54" s="34" t="s">
        <v>19</v>
      </c>
      <c r="H54" s="19"/>
    </row>
    <row r="55" spans="3:8" ht="15.75" thickBot="1" x14ac:dyDescent="0.3"/>
    <row r="56" spans="3:8" x14ac:dyDescent="0.25">
      <c r="E56" s="24" t="s">
        <v>271</v>
      </c>
      <c r="F56" s="25" t="s">
        <v>272</v>
      </c>
    </row>
    <row r="57" spans="3:8" x14ac:dyDescent="0.25">
      <c r="E57" s="33" t="s">
        <v>270</v>
      </c>
      <c r="F57" s="34" t="s">
        <v>273</v>
      </c>
    </row>
    <row r="58" spans="3:8" x14ac:dyDescent="0.25">
      <c r="E58" s="31" t="s">
        <v>274</v>
      </c>
      <c r="F58" s="32" t="s">
        <v>276</v>
      </c>
    </row>
    <row r="59" spans="3:8" ht="15.75" thickBot="1" x14ac:dyDescent="0.3">
      <c r="E59" s="44" t="s">
        <v>275</v>
      </c>
      <c r="F59" s="45" t="s">
        <v>277</v>
      </c>
    </row>
    <row r="60" spans="3:8" ht="15.75" thickBot="1" x14ac:dyDescent="0.3"/>
    <row r="61" spans="3:8" ht="15.75" thickBot="1" x14ac:dyDescent="0.3">
      <c r="E61" s="67" t="s">
        <v>281</v>
      </c>
      <c r="F61" s="68" t="s">
        <v>282</v>
      </c>
    </row>
    <row r="63" spans="3:8" x14ac:dyDescent="0.25">
      <c r="E63" s="21" t="s">
        <v>35</v>
      </c>
      <c r="F63" s="12">
        <f>COUNTA(C5:C14,C16:C22)</f>
        <v>17</v>
      </c>
    </row>
    <row r="64" spans="3:8" x14ac:dyDescent="0.25">
      <c r="E64" s="21" t="s">
        <v>36</v>
      </c>
      <c r="F64" s="12">
        <f>COUNTA(F35:F54)</f>
        <v>20</v>
      </c>
    </row>
    <row r="65" spans="5:6" x14ac:dyDescent="0.25">
      <c r="E65" s="21" t="s">
        <v>37</v>
      </c>
      <c r="F65" s="12">
        <f>COUNTA(C35:C38)</f>
        <v>4</v>
      </c>
    </row>
    <row r="66" spans="5:6" x14ac:dyDescent="0.25">
      <c r="E66" s="21" t="s">
        <v>38</v>
      </c>
      <c r="F66" s="12">
        <f>COUNTA(C15)</f>
        <v>1</v>
      </c>
    </row>
    <row r="68" spans="5:6" x14ac:dyDescent="0.25">
      <c r="E68" s="21" t="s">
        <v>39</v>
      </c>
      <c r="F68" s="12">
        <f>F63/(F63+F65)</f>
        <v>0.80952380952380953</v>
      </c>
    </row>
    <row r="69" spans="5:6" x14ac:dyDescent="0.25">
      <c r="E69" s="21" t="s">
        <v>40</v>
      </c>
      <c r="F69" s="12">
        <f>F63/(F63+F66)</f>
        <v>0.94444444444444442</v>
      </c>
    </row>
    <row r="70" spans="5:6" x14ac:dyDescent="0.25">
      <c r="E70" s="21" t="s">
        <v>41</v>
      </c>
      <c r="F70" s="12">
        <f>F64/(F65+F64)</f>
        <v>0.83333333333333337</v>
      </c>
    </row>
    <row r="71" spans="5:6" x14ac:dyDescent="0.25">
      <c r="E71" s="21" t="s">
        <v>278</v>
      </c>
      <c r="F71" s="12">
        <f>2*F63/((2*F63)+F65+F66)</f>
        <v>0.87179487179487181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workbookViewId="0">
      <selection activeCell="E18" sqref="E1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0.28515625" customWidth="1"/>
    <col min="6" max="6" width="87.42578125" customWidth="1"/>
    <col min="7" max="7" width="28.42578125" customWidth="1"/>
    <col min="8" max="8" width="53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169</v>
      </c>
      <c r="F5" s="28" t="s">
        <v>734</v>
      </c>
      <c r="G5" s="26" t="s">
        <v>18</v>
      </c>
      <c r="H5" s="25" t="s">
        <v>549</v>
      </c>
    </row>
    <row r="6" spans="3:8" x14ac:dyDescent="0.25">
      <c r="C6" s="58" t="s">
        <v>5</v>
      </c>
      <c r="D6" s="90" t="s">
        <v>18</v>
      </c>
      <c r="E6" s="91" t="s">
        <v>165</v>
      </c>
      <c r="F6" s="29" t="s">
        <v>397</v>
      </c>
      <c r="G6" s="90" t="s">
        <v>18</v>
      </c>
      <c r="H6" s="91" t="s">
        <v>644</v>
      </c>
    </row>
    <row r="7" spans="3:8" x14ac:dyDescent="0.25">
      <c r="C7" s="49" t="s">
        <v>387</v>
      </c>
      <c r="D7" s="50" t="s">
        <v>19</v>
      </c>
      <c r="E7" s="51" t="s">
        <v>26</v>
      </c>
      <c r="F7" s="49" t="s">
        <v>396</v>
      </c>
      <c r="G7" s="50" t="s">
        <v>19</v>
      </c>
      <c r="H7" s="51" t="s">
        <v>26</v>
      </c>
    </row>
    <row r="8" spans="3:8" x14ac:dyDescent="0.25">
      <c r="C8" s="29" t="s">
        <v>47</v>
      </c>
      <c r="D8" s="27" t="s">
        <v>18</v>
      </c>
      <c r="E8" s="30" t="s">
        <v>843</v>
      </c>
      <c r="F8" s="29" t="s">
        <v>321</v>
      </c>
      <c r="G8" s="27" t="s">
        <v>18</v>
      </c>
      <c r="H8" s="30" t="s">
        <v>474</v>
      </c>
    </row>
    <row r="9" spans="3:8" x14ac:dyDescent="0.25">
      <c r="C9" s="29" t="s">
        <v>48</v>
      </c>
      <c r="D9" s="27" t="s">
        <v>18</v>
      </c>
      <c r="E9" s="30" t="s">
        <v>174</v>
      </c>
      <c r="F9" s="29" t="s">
        <v>111</v>
      </c>
      <c r="G9" s="27" t="s">
        <v>18</v>
      </c>
      <c r="H9" s="30" t="s">
        <v>219</v>
      </c>
    </row>
    <row r="10" spans="3:8" x14ac:dyDescent="0.25">
      <c r="C10" s="29" t="s">
        <v>388</v>
      </c>
      <c r="D10" s="27" t="s">
        <v>18</v>
      </c>
      <c r="E10" s="30" t="s">
        <v>541</v>
      </c>
      <c r="F10" s="29" t="s">
        <v>421</v>
      </c>
      <c r="G10" s="27" t="s">
        <v>18</v>
      </c>
      <c r="H10" s="30" t="s">
        <v>555</v>
      </c>
    </row>
    <row r="11" spans="3:8" x14ac:dyDescent="0.25">
      <c r="C11" s="29" t="s">
        <v>389</v>
      </c>
      <c r="D11" s="27" t="s">
        <v>18</v>
      </c>
      <c r="E11" s="30" t="s">
        <v>170</v>
      </c>
      <c r="F11" s="1"/>
      <c r="G11" s="12"/>
      <c r="H11" s="2"/>
    </row>
    <row r="12" spans="3:8" x14ac:dyDescent="0.25">
      <c r="C12" s="29" t="s">
        <v>730</v>
      </c>
      <c r="D12" s="27" t="s">
        <v>18</v>
      </c>
      <c r="E12" s="30" t="s">
        <v>542</v>
      </c>
      <c r="F12" s="1"/>
      <c r="G12" s="12"/>
      <c r="H12" s="2"/>
    </row>
    <row r="13" spans="3:8" x14ac:dyDescent="0.25">
      <c r="C13" s="29" t="s">
        <v>286</v>
      </c>
      <c r="D13" s="27" t="s">
        <v>18</v>
      </c>
      <c r="E13" s="30" t="s">
        <v>562</v>
      </c>
      <c r="F13" s="1"/>
      <c r="G13" s="12"/>
      <c r="H13" s="2"/>
    </row>
    <row r="14" spans="3:8" x14ac:dyDescent="0.25">
      <c r="C14" s="29" t="s">
        <v>390</v>
      </c>
      <c r="D14" s="27" t="s">
        <v>18</v>
      </c>
      <c r="E14" s="30" t="s">
        <v>501</v>
      </c>
      <c r="F14" s="1"/>
      <c r="G14" s="12"/>
      <c r="H14" s="2"/>
    </row>
    <row r="15" spans="3:8" x14ac:dyDescent="0.25">
      <c r="C15" s="49" t="s">
        <v>391</v>
      </c>
      <c r="D15" s="50" t="s">
        <v>19</v>
      </c>
      <c r="E15" s="51" t="s">
        <v>26</v>
      </c>
      <c r="F15" s="1"/>
      <c r="G15" s="12"/>
      <c r="H15" s="2"/>
    </row>
    <row r="16" spans="3:8" x14ac:dyDescent="0.25">
      <c r="C16" s="29" t="s">
        <v>732</v>
      </c>
      <c r="D16" s="27" t="s">
        <v>18</v>
      </c>
      <c r="E16" s="30" t="s">
        <v>543</v>
      </c>
      <c r="F16" s="1"/>
      <c r="G16" s="12"/>
      <c r="H16" s="2"/>
    </row>
    <row r="17" spans="3:8" x14ac:dyDescent="0.25">
      <c r="C17" s="29" t="s">
        <v>392</v>
      </c>
      <c r="D17" s="27" t="s">
        <v>18</v>
      </c>
      <c r="E17" s="30" t="s">
        <v>544</v>
      </c>
      <c r="F17" s="1"/>
      <c r="G17" s="12"/>
      <c r="H17" s="2"/>
    </row>
    <row r="18" spans="3:8" x14ac:dyDescent="0.25">
      <c r="C18" s="29" t="s">
        <v>393</v>
      </c>
      <c r="D18" s="27" t="s">
        <v>18</v>
      </c>
      <c r="E18" s="30" t="s">
        <v>545</v>
      </c>
      <c r="F18" s="1"/>
      <c r="G18" s="12"/>
      <c r="H18" s="2"/>
    </row>
    <row r="19" spans="3:8" x14ac:dyDescent="0.25">
      <c r="C19" s="134" t="s">
        <v>394</v>
      </c>
      <c r="D19" s="145" t="s">
        <v>19</v>
      </c>
      <c r="E19" s="135" t="s">
        <v>231</v>
      </c>
      <c r="F19" s="1"/>
      <c r="G19" s="12"/>
      <c r="H19" s="2"/>
    </row>
    <row r="20" spans="3:8" x14ac:dyDescent="0.25">
      <c r="C20" s="29" t="s">
        <v>663</v>
      </c>
      <c r="D20" s="27" t="s">
        <v>18</v>
      </c>
      <c r="E20" s="30" t="s">
        <v>664</v>
      </c>
      <c r="F20" s="1"/>
      <c r="G20" s="12"/>
      <c r="H20" s="2"/>
    </row>
    <row r="21" spans="3:8" x14ac:dyDescent="0.25">
      <c r="C21" s="29" t="s">
        <v>395</v>
      </c>
      <c r="D21" s="27" t="s">
        <v>18</v>
      </c>
      <c r="E21" s="30" t="s">
        <v>554</v>
      </c>
      <c r="F21" s="1"/>
      <c r="G21" s="12"/>
      <c r="H21" s="2" t="s">
        <v>26</v>
      </c>
    </row>
    <row r="22" spans="3:8" x14ac:dyDescent="0.25">
      <c r="C22" s="29" t="s">
        <v>731</v>
      </c>
      <c r="D22" s="27" t="s">
        <v>647</v>
      </c>
      <c r="E22" s="30" t="s">
        <v>482</v>
      </c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93" t="s">
        <v>17</v>
      </c>
      <c r="D29" s="194"/>
      <c r="E29" s="194"/>
      <c r="F29" s="194"/>
      <c r="G29" s="195"/>
      <c r="H29" s="18"/>
    </row>
    <row r="30" spans="3:8" ht="15.75" thickBot="1" x14ac:dyDescent="0.3">
      <c r="C30" s="199" t="s">
        <v>29</v>
      </c>
      <c r="D30" s="194"/>
      <c r="E30" s="195"/>
      <c r="F30" s="199" t="s">
        <v>34</v>
      </c>
      <c r="G30" s="200"/>
      <c r="H30" s="18"/>
    </row>
    <row r="31" spans="3:8" ht="15.75" thickBot="1" x14ac:dyDescent="0.3">
      <c r="C31" s="8" t="s">
        <v>28</v>
      </c>
      <c r="D31" s="8" t="s">
        <v>27</v>
      </c>
      <c r="E31" s="8" t="s">
        <v>20</v>
      </c>
      <c r="F31" s="8" t="s">
        <v>28</v>
      </c>
      <c r="G31" s="8" t="s">
        <v>27</v>
      </c>
      <c r="H31" s="20"/>
    </row>
    <row r="32" spans="3:8" x14ac:dyDescent="0.25">
      <c r="C32" s="38" t="s">
        <v>546</v>
      </c>
      <c r="D32" s="39" t="s">
        <v>19</v>
      </c>
      <c r="E32" s="40" t="s">
        <v>547</v>
      </c>
      <c r="F32" s="35" t="s">
        <v>550</v>
      </c>
      <c r="G32" s="36" t="s">
        <v>19</v>
      </c>
      <c r="H32" s="19"/>
    </row>
    <row r="33" spans="3:8" x14ac:dyDescent="0.25">
      <c r="C33" s="41" t="s">
        <v>336</v>
      </c>
      <c r="D33" s="42" t="s">
        <v>19</v>
      </c>
      <c r="E33" s="32" t="s">
        <v>548</v>
      </c>
      <c r="F33" s="69" t="s">
        <v>551</v>
      </c>
      <c r="G33" s="70" t="s">
        <v>18</v>
      </c>
      <c r="H33" s="19"/>
    </row>
    <row r="34" spans="3:8" x14ac:dyDescent="0.25">
      <c r="C34" s="1" t="s">
        <v>733</v>
      </c>
      <c r="D34" s="12" t="s">
        <v>19</v>
      </c>
      <c r="E34" s="2" t="s">
        <v>548</v>
      </c>
      <c r="F34" s="37" t="s">
        <v>203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625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631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623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700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735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736</v>
      </c>
      <c r="G40" s="34" t="s">
        <v>19</v>
      </c>
      <c r="H40" s="19"/>
    </row>
    <row r="41" spans="3:8" x14ac:dyDescent="0.25">
      <c r="C41" s="1"/>
      <c r="D41" s="12"/>
      <c r="E41" s="2"/>
      <c r="F41" s="69" t="s">
        <v>552</v>
      </c>
      <c r="G41" s="70" t="s">
        <v>18</v>
      </c>
      <c r="H41" s="19"/>
    </row>
    <row r="42" spans="3:8" x14ac:dyDescent="0.25">
      <c r="C42" s="1"/>
      <c r="D42" s="12"/>
      <c r="E42" s="2"/>
      <c r="F42" s="69" t="s">
        <v>654</v>
      </c>
      <c r="G42" s="70" t="s">
        <v>18</v>
      </c>
      <c r="H42" s="19"/>
    </row>
    <row r="43" spans="3:8" x14ac:dyDescent="0.25">
      <c r="C43" s="1"/>
      <c r="D43" s="12"/>
      <c r="E43" s="2"/>
      <c r="F43" s="37" t="s">
        <v>182</v>
      </c>
      <c r="G43" s="34" t="s">
        <v>19</v>
      </c>
      <c r="H43" s="19"/>
    </row>
    <row r="44" spans="3:8" x14ac:dyDescent="0.25">
      <c r="C44" s="1"/>
      <c r="D44" s="12"/>
      <c r="E44" s="2"/>
      <c r="F44" s="69" t="s">
        <v>553</v>
      </c>
      <c r="G44" s="70" t="s">
        <v>18</v>
      </c>
      <c r="H44" s="19"/>
    </row>
    <row r="45" spans="3:8" x14ac:dyDescent="0.25">
      <c r="C45" s="1"/>
      <c r="D45" s="12"/>
      <c r="E45" s="2"/>
      <c r="F45" s="37" t="s">
        <v>657</v>
      </c>
      <c r="G45" s="34" t="s">
        <v>19</v>
      </c>
      <c r="H45" s="19"/>
    </row>
    <row r="46" spans="3:8" x14ac:dyDescent="0.25">
      <c r="C46" s="22"/>
      <c r="D46" s="23"/>
      <c r="E46" s="113"/>
      <c r="F46" s="154" t="s">
        <v>737</v>
      </c>
      <c r="G46" s="155" t="s">
        <v>19</v>
      </c>
      <c r="H46" s="19"/>
    </row>
    <row r="47" spans="3:8" x14ac:dyDescent="0.25">
      <c r="C47" s="22"/>
      <c r="D47" s="23"/>
      <c r="E47" s="113"/>
      <c r="F47" s="154" t="s">
        <v>661</v>
      </c>
      <c r="G47" s="155" t="s">
        <v>19</v>
      </c>
      <c r="H47" s="19"/>
    </row>
    <row r="48" spans="3:8" x14ac:dyDescent="0.25">
      <c r="C48" s="22"/>
      <c r="D48" s="23"/>
      <c r="E48" s="113"/>
      <c r="F48" s="154" t="s">
        <v>662</v>
      </c>
      <c r="G48" s="155" t="s">
        <v>19</v>
      </c>
      <c r="H48" s="19"/>
    </row>
    <row r="49" spans="3:8" x14ac:dyDescent="0.25">
      <c r="C49" s="22"/>
      <c r="D49" s="23"/>
      <c r="E49" s="113"/>
      <c r="F49" s="154" t="s">
        <v>434</v>
      </c>
      <c r="G49" s="155" t="s">
        <v>19</v>
      </c>
      <c r="H49" s="19"/>
    </row>
    <row r="50" spans="3:8" x14ac:dyDescent="0.25">
      <c r="C50" s="22"/>
      <c r="D50" s="23"/>
      <c r="E50" s="113"/>
      <c r="F50" s="156" t="s">
        <v>451</v>
      </c>
      <c r="G50" s="157" t="s">
        <v>18</v>
      </c>
      <c r="H50" s="19"/>
    </row>
    <row r="51" spans="3:8" x14ac:dyDescent="0.25">
      <c r="C51" s="22"/>
      <c r="D51" s="23"/>
      <c r="E51" s="113"/>
      <c r="F51" s="154" t="s">
        <v>674</v>
      </c>
      <c r="G51" s="155" t="s">
        <v>19</v>
      </c>
      <c r="H51" s="19"/>
    </row>
    <row r="52" spans="3:8" x14ac:dyDescent="0.25">
      <c r="C52" s="22"/>
      <c r="D52" s="23"/>
      <c r="E52" s="113"/>
      <c r="F52" s="114"/>
      <c r="G52" s="113"/>
      <c r="H52" s="19"/>
    </row>
    <row r="53" spans="3:8" ht="15.75" thickBot="1" x14ac:dyDescent="0.3">
      <c r="C53" s="3"/>
      <c r="D53" s="16"/>
      <c r="E53" s="4"/>
      <c r="F53" s="6"/>
      <c r="G53" s="4"/>
      <c r="H53" s="19"/>
    </row>
    <row r="54" spans="3:8" ht="15.75" thickBot="1" x14ac:dyDescent="0.3"/>
    <row r="55" spans="3:8" x14ac:dyDescent="0.25">
      <c r="E55" s="24" t="s">
        <v>271</v>
      </c>
      <c r="F55" s="25" t="s">
        <v>272</v>
      </c>
    </row>
    <row r="56" spans="3:8" x14ac:dyDescent="0.25">
      <c r="E56" s="33" t="s">
        <v>270</v>
      </c>
      <c r="F56" s="34" t="s">
        <v>273</v>
      </c>
    </row>
    <row r="57" spans="3:8" x14ac:dyDescent="0.25">
      <c r="E57" s="31" t="s">
        <v>274</v>
      </c>
      <c r="F57" s="32" t="s">
        <v>276</v>
      </c>
    </row>
    <row r="58" spans="3:8" ht="15.75" thickBot="1" x14ac:dyDescent="0.3">
      <c r="E58" s="44" t="s">
        <v>275</v>
      </c>
      <c r="F58" s="45" t="s">
        <v>277</v>
      </c>
    </row>
    <row r="59" spans="3:8" ht="15.75" thickBot="1" x14ac:dyDescent="0.3"/>
    <row r="60" spans="3:8" ht="15.75" thickBot="1" x14ac:dyDescent="0.3">
      <c r="E60" s="67" t="s">
        <v>281</v>
      </c>
      <c r="F60" s="68" t="s">
        <v>282</v>
      </c>
    </row>
    <row r="62" spans="3:8" x14ac:dyDescent="0.25">
      <c r="E62" s="21" t="s">
        <v>35</v>
      </c>
      <c r="F62" s="12">
        <f>COUNTA(C5,C6,C8:C14,C16:C18,C20:C22,F5,F6,F8:F10)</f>
        <v>20</v>
      </c>
    </row>
    <row r="63" spans="3:8" x14ac:dyDescent="0.25">
      <c r="E63" s="21" t="s">
        <v>36</v>
      </c>
      <c r="F63" s="12">
        <f>COUNTA(F32,F34:F40,F43,F45:F49,F51)</f>
        <v>15</v>
      </c>
    </row>
    <row r="64" spans="3:8" x14ac:dyDescent="0.25">
      <c r="E64" s="21" t="s">
        <v>37</v>
      </c>
      <c r="F64" s="12">
        <f>COUNTA(C32:C34)</f>
        <v>3</v>
      </c>
    </row>
    <row r="65" spans="5:6" x14ac:dyDescent="0.25">
      <c r="E65" s="21" t="s">
        <v>38</v>
      </c>
      <c r="F65" s="12">
        <f>COUNTA(C7,C15,C19,F7,F33,F41,F42,F44,F50)</f>
        <v>9</v>
      </c>
    </row>
    <row r="67" spans="5:6" x14ac:dyDescent="0.25">
      <c r="E67" s="21" t="s">
        <v>39</v>
      </c>
      <c r="F67" s="12">
        <f>F62/(F62+F64)</f>
        <v>0.86956521739130432</v>
      </c>
    </row>
    <row r="68" spans="5:6" x14ac:dyDescent="0.25">
      <c r="E68" s="21" t="s">
        <v>40</v>
      </c>
      <c r="F68" s="12">
        <f>F62/(F62+F65)</f>
        <v>0.68965517241379315</v>
      </c>
    </row>
    <row r="69" spans="5:6" x14ac:dyDescent="0.25">
      <c r="E69" s="21" t="s">
        <v>41</v>
      </c>
      <c r="F69" s="12">
        <f>F63/(F64+F63)</f>
        <v>0.83333333333333337</v>
      </c>
    </row>
    <row r="70" spans="5:6" x14ac:dyDescent="0.25">
      <c r="E70" s="21" t="s">
        <v>278</v>
      </c>
      <c r="F70" s="12">
        <f>2*F62/((2*F62)+F64+F65)</f>
        <v>0.76923076923076927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F2" zoomScaleNormal="100" workbookViewId="0">
      <selection activeCell="F14" sqref="F1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85546875" customWidth="1"/>
    <col min="6" max="6" width="87.42578125" customWidth="1"/>
    <col min="7" max="7" width="28.42578125" customWidth="1"/>
    <col min="8" max="8" width="51.710937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 x14ac:dyDescent="0.25">
      <c r="C5" s="28" t="s">
        <v>42</v>
      </c>
      <c r="D5" s="26" t="s">
        <v>18</v>
      </c>
      <c r="E5" s="25" t="s">
        <v>163</v>
      </c>
      <c r="F5" s="28" t="s">
        <v>59</v>
      </c>
      <c r="G5" s="26" t="s">
        <v>18</v>
      </c>
      <c r="H5" s="25" t="s">
        <v>177</v>
      </c>
    </row>
    <row r="6" spans="3:8" x14ac:dyDescent="0.25">
      <c r="C6" s="29" t="s">
        <v>43</v>
      </c>
      <c r="D6" s="27" t="s">
        <v>18</v>
      </c>
      <c r="E6" s="30" t="s">
        <v>166</v>
      </c>
      <c r="F6" s="29" t="s">
        <v>60</v>
      </c>
      <c r="G6" s="27" t="s">
        <v>18</v>
      </c>
      <c r="H6" s="30" t="s">
        <v>834</v>
      </c>
    </row>
    <row r="7" spans="3:8" x14ac:dyDescent="0.25">
      <c r="C7" s="29" t="s">
        <v>5</v>
      </c>
      <c r="D7" s="27" t="s">
        <v>18</v>
      </c>
      <c r="E7" s="30" t="s">
        <v>165</v>
      </c>
      <c r="F7" s="49" t="s">
        <v>61</v>
      </c>
      <c r="G7" s="57" t="s">
        <v>19</v>
      </c>
      <c r="H7" s="51" t="s">
        <v>26</v>
      </c>
    </row>
    <row r="8" spans="3:8" x14ac:dyDescent="0.25">
      <c r="C8" s="29" t="s">
        <v>44</v>
      </c>
      <c r="D8" s="27" t="s">
        <v>18</v>
      </c>
      <c r="E8" s="30" t="s">
        <v>167</v>
      </c>
      <c r="F8" s="29" t="s">
        <v>62</v>
      </c>
      <c r="G8" s="27" t="s">
        <v>18</v>
      </c>
      <c r="H8" s="30" t="s">
        <v>178</v>
      </c>
    </row>
    <row r="9" spans="3:8" x14ac:dyDescent="0.25">
      <c r="C9" s="29" t="s">
        <v>45</v>
      </c>
      <c r="D9" s="27" t="s">
        <v>18</v>
      </c>
      <c r="E9" s="30" t="s">
        <v>168</v>
      </c>
      <c r="F9" s="49" t="s">
        <v>63</v>
      </c>
      <c r="G9" s="50" t="s">
        <v>19</v>
      </c>
      <c r="H9" s="51" t="s">
        <v>26</v>
      </c>
    </row>
    <row r="10" spans="3:8" x14ac:dyDescent="0.25">
      <c r="C10" s="29" t="s">
        <v>4</v>
      </c>
      <c r="D10" s="27" t="s">
        <v>18</v>
      </c>
      <c r="E10" s="30" t="s">
        <v>169</v>
      </c>
      <c r="F10" s="1"/>
      <c r="G10" s="12"/>
      <c r="H10" s="2"/>
    </row>
    <row r="11" spans="3:8" x14ac:dyDescent="0.25">
      <c r="C11" s="29" t="s">
        <v>6</v>
      </c>
      <c r="D11" s="27" t="s">
        <v>18</v>
      </c>
      <c r="E11" s="30" t="s">
        <v>170</v>
      </c>
      <c r="F11" s="1"/>
      <c r="G11" s="12"/>
      <c r="H11" s="2"/>
    </row>
    <row r="12" spans="3:8" x14ac:dyDescent="0.25">
      <c r="C12" s="29" t="s">
        <v>46</v>
      </c>
      <c r="D12" s="27" t="s">
        <v>18</v>
      </c>
      <c r="E12" s="30" t="s">
        <v>171</v>
      </c>
      <c r="F12" s="1"/>
      <c r="G12" s="12"/>
      <c r="H12" s="2"/>
    </row>
    <row r="13" spans="3:8" x14ac:dyDescent="0.25">
      <c r="C13" s="29" t="s">
        <v>47</v>
      </c>
      <c r="D13" s="27" t="s">
        <v>18</v>
      </c>
      <c r="E13" s="30" t="s">
        <v>172</v>
      </c>
      <c r="F13" s="1"/>
      <c r="G13" s="12"/>
      <c r="H13" s="2"/>
    </row>
    <row r="14" spans="3:8" x14ac:dyDescent="0.25">
      <c r="C14" s="29" t="s">
        <v>7</v>
      </c>
      <c r="D14" s="27" t="s">
        <v>18</v>
      </c>
      <c r="E14" s="30" t="s">
        <v>173</v>
      </c>
      <c r="F14" s="1"/>
      <c r="G14" s="12"/>
      <c r="H14" s="2"/>
    </row>
    <row r="15" spans="3:8" x14ac:dyDescent="0.25">
      <c r="C15" s="29" t="s">
        <v>48</v>
      </c>
      <c r="D15" s="27" t="s">
        <v>18</v>
      </c>
      <c r="E15" s="30" t="s">
        <v>174</v>
      </c>
      <c r="F15" s="1"/>
      <c r="G15" s="12"/>
      <c r="H15" s="2"/>
    </row>
    <row r="16" spans="3:8" x14ac:dyDescent="0.25">
      <c r="C16" s="49" t="s">
        <v>49</v>
      </c>
      <c r="D16" s="50" t="s">
        <v>19</v>
      </c>
      <c r="E16" s="51" t="s">
        <v>26</v>
      </c>
      <c r="F16" s="1"/>
      <c r="G16" s="12"/>
      <c r="H16" s="2"/>
    </row>
    <row r="17" spans="3:8" x14ac:dyDescent="0.25">
      <c r="C17" s="29" t="s">
        <v>50</v>
      </c>
      <c r="D17" s="27" t="s">
        <v>18</v>
      </c>
      <c r="E17" s="30" t="s">
        <v>830</v>
      </c>
      <c r="F17" s="1"/>
      <c r="G17" s="12"/>
      <c r="H17" s="2"/>
    </row>
    <row r="18" spans="3:8" x14ac:dyDescent="0.25">
      <c r="C18" s="29" t="s">
        <v>51</v>
      </c>
      <c r="D18" s="27" t="s">
        <v>18</v>
      </c>
      <c r="E18" s="30" t="s">
        <v>175</v>
      </c>
      <c r="F18" s="1"/>
      <c r="G18" s="12"/>
      <c r="H18" s="2"/>
    </row>
    <row r="19" spans="3:8" x14ac:dyDescent="0.25">
      <c r="C19" s="49" t="s">
        <v>52</v>
      </c>
      <c r="D19" s="50" t="s">
        <v>19</v>
      </c>
      <c r="E19" s="51" t="s">
        <v>26</v>
      </c>
      <c r="F19" s="1"/>
      <c r="G19" s="12"/>
      <c r="H19" s="2"/>
    </row>
    <row r="20" spans="3:8" x14ac:dyDescent="0.25">
      <c r="C20" s="49" t="s">
        <v>53</v>
      </c>
      <c r="D20" s="50" t="s">
        <v>19</v>
      </c>
      <c r="E20" s="51" t="s">
        <v>26</v>
      </c>
      <c r="F20" s="1"/>
      <c r="G20" s="12"/>
      <c r="H20" s="2"/>
    </row>
    <row r="21" spans="3:8" x14ac:dyDescent="0.25">
      <c r="C21" s="49" t="s">
        <v>54</v>
      </c>
      <c r="D21" s="50" t="s">
        <v>19</v>
      </c>
      <c r="E21" s="51" t="s">
        <v>26</v>
      </c>
      <c r="F21" s="1"/>
      <c r="G21" s="12"/>
      <c r="H21" s="2"/>
    </row>
    <row r="22" spans="3:8" x14ac:dyDescent="0.25">
      <c r="C22" s="49" t="s">
        <v>55</v>
      </c>
      <c r="D22" s="50" t="s">
        <v>19</v>
      </c>
      <c r="E22" s="51" t="s">
        <v>26</v>
      </c>
      <c r="F22" s="1"/>
      <c r="G22" s="12"/>
      <c r="H22" s="2" t="s">
        <v>26</v>
      </c>
    </row>
    <row r="23" spans="3:8" x14ac:dyDescent="0.25">
      <c r="C23" s="29" t="s">
        <v>56</v>
      </c>
      <c r="D23" s="27" t="s">
        <v>18</v>
      </c>
      <c r="E23" s="30" t="s">
        <v>176</v>
      </c>
      <c r="F23" s="5"/>
      <c r="G23" s="13"/>
      <c r="H23" s="2"/>
    </row>
    <row r="24" spans="3:8" x14ac:dyDescent="0.25">
      <c r="C24" s="134" t="s">
        <v>57</v>
      </c>
      <c r="D24" s="145" t="s">
        <v>19</v>
      </c>
      <c r="E24" s="135" t="s">
        <v>26</v>
      </c>
      <c r="F24" s="5"/>
      <c r="G24" s="13"/>
      <c r="H24" s="2"/>
    </row>
    <row r="25" spans="3:8" x14ac:dyDescent="0.25">
      <c r="C25" s="29" t="s">
        <v>58</v>
      </c>
      <c r="D25" s="27" t="s">
        <v>18</v>
      </c>
      <c r="E25" s="30" t="s">
        <v>827</v>
      </c>
      <c r="F25" s="5"/>
      <c r="G25" s="13"/>
      <c r="H25" s="2"/>
    </row>
    <row r="26" spans="3:8" x14ac:dyDescent="0.25"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74" t="s">
        <v>28</v>
      </c>
      <c r="D32" s="74" t="s">
        <v>27</v>
      </c>
      <c r="E32" s="74" t="s">
        <v>20</v>
      </c>
      <c r="F32" s="74" t="s">
        <v>28</v>
      </c>
      <c r="G32" s="74" t="s">
        <v>27</v>
      </c>
      <c r="H32" s="20"/>
    </row>
    <row r="33" spans="3:8" x14ac:dyDescent="0.25">
      <c r="C33" s="38" t="s">
        <v>184</v>
      </c>
      <c r="D33" s="39" t="s">
        <v>26</v>
      </c>
      <c r="E33" s="40" t="s">
        <v>185</v>
      </c>
      <c r="F33" s="35" t="s">
        <v>179</v>
      </c>
      <c r="G33" s="36" t="s">
        <v>19</v>
      </c>
      <c r="H33" s="19"/>
    </row>
    <row r="34" spans="3:8" x14ac:dyDescent="0.25">
      <c r="C34" s="41" t="s">
        <v>831</v>
      </c>
      <c r="D34" s="42" t="s">
        <v>26</v>
      </c>
      <c r="E34" s="32" t="s">
        <v>826</v>
      </c>
      <c r="F34" s="37" t="s">
        <v>623</v>
      </c>
      <c r="G34" s="55" t="s">
        <v>19</v>
      </c>
      <c r="H34" s="19"/>
    </row>
    <row r="35" spans="3:8" x14ac:dyDescent="0.25">
      <c r="C35" s="41" t="s">
        <v>832</v>
      </c>
      <c r="D35" s="42" t="s">
        <v>26</v>
      </c>
      <c r="E35" s="32" t="s">
        <v>833</v>
      </c>
      <c r="F35" s="69" t="s">
        <v>180</v>
      </c>
      <c r="G35" s="70" t="s">
        <v>18</v>
      </c>
      <c r="H35" s="19"/>
    </row>
    <row r="36" spans="3:8" x14ac:dyDescent="0.25">
      <c r="C36" s="41" t="s">
        <v>158</v>
      </c>
      <c r="D36" s="42" t="s">
        <v>26</v>
      </c>
      <c r="E36" s="32" t="s">
        <v>232</v>
      </c>
      <c r="F36" s="37" t="s">
        <v>835</v>
      </c>
      <c r="G36" s="34" t="s">
        <v>19</v>
      </c>
      <c r="H36" s="19"/>
    </row>
    <row r="37" spans="3:8" x14ac:dyDescent="0.25">
      <c r="C37" s="41" t="s">
        <v>639</v>
      </c>
      <c r="D37" s="42" t="s">
        <v>18</v>
      </c>
      <c r="E37" s="32" t="s">
        <v>640</v>
      </c>
      <c r="F37" s="37" t="s">
        <v>181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182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836</v>
      </c>
      <c r="G39" s="34" t="s">
        <v>19</v>
      </c>
      <c r="H39" s="19"/>
    </row>
    <row r="40" spans="3:8" x14ac:dyDescent="0.25">
      <c r="C40" s="1"/>
      <c r="D40" s="12"/>
      <c r="E40" s="2"/>
      <c r="F40" s="170"/>
      <c r="G40" s="171"/>
      <c r="H40" s="19"/>
    </row>
    <row r="41" spans="3:8" ht="15.75" thickBot="1" x14ac:dyDescent="0.3">
      <c r="C41" s="3"/>
      <c r="D41" s="16"/>
      <c r="E41" s="4"/>
      <c r="F41" s="172"/>
      <c r="G41" s="173"/>
      <c r="H41" s="19"/>
    </row>
    <row r="44" spans="3:8" ht="15.75" thickBot="1" x14ac:dyDescent="0.3"/>
    <row r="45" spans="3:8" x14ac:dyDescent="0.25">
      <c r="E45" s="24" t="s">
        <v>271</v>
      </c>
      <c r="F45" s="25" t="s">
        <v>272</v>
      </c>
    </row>
    <row r="46" spans="3:8" x14ac:dyDescent="0.25">
      <c r="E46" s="33" t="s">
        <v>270</v>
      </c>
      <c r="F46" s="34" t="s">
        <v>273</v>
      </c>
    </row>
    <row r="47" spans="3:8" x14ac:dyDescent="0.25">
      <c r="E47" s="31" t="s">
        <v>274</v>
      </c>
      <c r="F47" s="32" t="s">
        <v>276</v>
      </c>
    </row>
    <row r="48" spans="3:8" ht="15.75" thickBot="1" x14ac:dyDescent="0.3">
      <c r="E48" s="44" t="s">
        <v>275</v>
      </c>
      <c r="F48" s="45" t="s">
        <v>277</v>
      </c>
    </row>
    <row r="49" spans="5:6" ht="15.75" thickBot="1" x14ac:dyDescent="0.3"/>
    <row r="50" spans="5:6" ht="15.75" thickBot="1" x14ac:dyDescent="0.3">
      <c r="E50" s="67" t="s">
        <v>281</v>
      </c>
      <c r="F50" s="68" t="s">
        <v>282</v>
      </c>
    </row>
    <row r="52" spans="5:6" x14ac:dyDescent="0.25">
      <c r="E52" s="21" t="s">
        <v>35</v>
      </c>
      <c r="F52" s="12">
        <f>COUNTA(C5:C15,C17,C18,C23,C25,F5,F6,F8)</f>
        <v>18</v>
      </c>
    </row>
    <row r="53" spans="5:6" x14ac:dyDescent="0.25">
      <c r="E53" s="21" t="s">
        <v>36</v>
      </c>
      <c r="F53" s="12">
        <f>COUNTA(F33,F34,F36:F39)</f>
        <v>6</v>
      </c>
    </row>
    <row r="54" spans="5:6" x14ac:dyDescent="0.25">
      <c r="E54" s="21" t="s">
        <v>37</v>
      </c>
      <c r="F54" s="12">
        <f>COUNTA(C33:C37)</f>
        <v>5</v>
      </c>
    </row>
    <row r="55" spans="5:6" x14ac:dyDescent="0.25">
      <c r="E55" s="21" t="s">
        <v>38</v>
      </c>
      <c r="F55" s="12">
        <f>COUNTA(C16,C19:C22,C24,F7,F9,F35)</f>
        <v>9</v>
      </c>
    </row>
    <row r="57" spans="5:6" x14ac:dyDescent="0.25">
      <c r="E57" s="21" t="s">
        <v>39</v>
      </c>
      <c r="F57" s="12">
        <f>F52/(F52+F54)</f>
        <v>0.78260869565217395</v>
      </c>
    </row>
    <row r="58" spans="5:6" x14ac:dyDescent="0.25">
      <c r="E58" s="21" t="s">
        <v>40</v>
      </c>
      <c r="F58" s="12">
        <f>F52/(F52+F55)</f>
        <v>0.66666666666666663</v>
      </c>
    </row>
    <row r="59" spans="5:6" x14ac:dyDescent="0.25">
      <c r="E59" s="21" t="s">
        <v>41</v>
      </c>
      <c r="F59" s="12">
        <f>F53/(F54+F53)</f>
        <v>0.54545454545454541</v>
      </c>
    </row>
    <row r="60" spans="5:6" x14ac:dyDescent="0.25">
      <c r="E60" s="21" t="s">
        <v>278</v>
      </c>
      <c r="F60" s="12">
        <f>2*F52/((2*F52)+F54+F55)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H28" sqref="H28"/>
    </sheetView>
  </sheetViews>
  <sheetFormatPr baseColWidth="10" defaultRowHeight="15" x14ac:dyDescent="0.25"/>
  <cols>
    <col min="1" max="1" width="1.140625" customWidth="1"/>
    <col min="2" max="2" width="2" customWidth="1"/>
    <col min="3" max="3" width="88.28515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398</v>
      </c>
      <c r="D5" s="26" t="s">
        <v>18</v>
      </c>
      <c r="E5" s="25" t="s">
        <v>170</v>
      </c>
      <c r="F5" s="9"/>
      <c r="G5" s="15"/>
      <c r="H5" s="10"/>
    </row>
    <row r="6" spans="3:8" x14ac:dyDescent="0.25">
      <c r="C6" s="29" t="s">
        <v>4</v>
      </c>
      <c r="D6" s="27" t="s">
        <v>18</v>
      </c>
      <c r="E6" s="30" t="s">
        <v>169</v>
      </c>
      <c r="F6" s="1"/>
      <c r="G6" s="12"/>
      <c r="H6" s="2"/>
    </row>
    <row r="7" spans="3:8" x14ac:dyDescent="0.25">
      <c r="C7" s="29" t="s">
        <v>6</v>
      </c>
      <c r="D7" s="27" t="s">
        <v>18</v>
      </c>
      <c r="E7" s="30" t="s">
        <v>170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173</v>
      </c>
      <c r="F8" s="1"/>
      <c r="G8" s="12"/>
      <c r="H8" s="2"/>
    </row>
    <row r="9" spans="3:8" x14ac:dyDescent="0.25">
      <c r="C9" s="29" t="s">
        <v>727</v>
      </c>
      <c r="D9" s="27" t="s">
        <v>18</v>
      </c>
      <c r="E9" s="30" t="s">
        <v>501</v>
      </c>
      <c r="F9" s="1"/>
      <c r="G9" s="12"/>
      <c r="H9" s="2"/>
    </row>
    <row r="10" spans="3:8" x14ac:dyDescent="0.25">
      <c r="C10" s="49" t="s">
        <v>399</v>
      </c>
      <c r="D10" s="50" t="s">
        <v>19</v>
      </c>
      <c r="E10" s="51" t="s">
        <v>26</v>
      </c>
      <c r="F10" s="1"/>
      <c r="G10" s="12"/>
      <c r="H10" s="2"/>
    </row>
    <row r="11" spans="3:8" x14ac:dyDescent="0.25">
      <c r="C11" s="134" t="s">
        <v>400</v>
      </c>
      <c r="D11" s="145" t="s">
        <v>19</v>
      </c>
      <c r="E11" s="135" t="s">
        <v>26</v>
      </c>
      <c r="F11" s="1"/>
      <c r="G11" s="12"/>
      <c r="H11" s="2"/>
    </row>
    <row r="12" spans="3:8" x14ac:dyDescent="0.25">
      <c r="C12" s="134" t="s">
        <v>401</v>
      </c>
      <c r="D12" s="145" t="s">
        <v>19</v>
      </c>
      <c r="E12" s="135" t="s">
        <v>26</v>
      </c>
      <c r="F12" s="1"/>
      <c r="G12" s="12"/>
      <c r="H12" s="2"/>
    </row>
    <row r="13" spans="3:8" x14ac:dyDescent="0.25">
      <c r="C13" s="134" t="s">
        <v>402</v>
      </c>
      <c r="D13" s="145" t="s">
        <v>19</v>
      </c>
      <c r="E13" s="135" t="s">
        <v>26</v>
      </c>
      <c r="F13" s="1"/>
      <c r="G13" s="12"/>
      <c r="H13" s="2"/>
    </row>
    <row r="14" spans="3:8" x14ac:dyDescent="0.25">
      <c r="C14" s="29" t="s">
        <v>403</v>
      </c>
      <c r="D14" s="27" t="s">
        <v>18</v>
      </c>
      <c r="E14" s="30" t="s">
        <v>523</v>
      </c>
      <c r="F14" s="1"/>
      <c r="G14" s="12"/>
      <c r="H14" s="2"/>
    </row>
    <row r="15" spans="3:8" x14ac:dyDescent="0.25"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41" t="s">
        <v>635</v>
      </c>
      <c r="D33" s="42" t="s">
        <v>18</v>
      </c>
      <c r="E33" s="32" t="s">
        <v>185</v>
      </c>
      <c r="F33" s="35" t="s">
        <v>203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623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728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729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662</v>
      </c>
      <c r="G37" s="34" t="s">
        <v>19</v>
      </c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COUNTA(C5:C9,C14)</f>
        <v>6</v>
      </c>
    </row>
    <row r="51" spans="5:6" x14ac:dyDescent="0.25">
      <c r="E51" s="21" t="s">
        <v>36</v>
      </c>
      <c r="F51" s="12">
        <f>COUNTA(F33:F37)</f>
        <v>5</v>
      </c>
    </row>
    <row r="52" spans="5:6" x14ac:dyDescent="0.25">
      <c r="E52" s="21" t="s">
        <v>37</v>
      </c>
      <c r="F52" s="12">
        <f>COUNTA(C33)</f>
        <v>1</v>
      </c>
    </row>
    <row r="53" spans="5:6" x14ac:dyDescent="0.25">
      <c r="E53" s="21" t="s">
        <v>38</v>
      </c>
      <c r="F53" s="12">
        <f>COUNTA(C10:C13)</f>
        <v>4</v>
      </c>
    </row>
    <row r="55" spans="5:6" x14ac:dyDescent="0.25">
      <c r="E55" s="21" t="s">
        <v>39</v>
      </c>
      <c r="F55" s="12">
        <f>F50/(F50+F52)</f>
        <v>0.8571428571428571</v>
      </c>
    </row>
    <row r="56" spans="5:6" x14ac:dyDescent="0.25">
      <c r="E56" s="21" t="s">
        <v>40</v>
      </c>
      <c r="F56" s="12">
        <f>F50/(F50+F53)</f>
        <v>0.6</v>
      </c>
    </row>
    <row r="57" spans="5:6" x14ac:dyDescent="0.25">
      <c r="E57" s="21" t="s">
        <v>41</v>
      </c>
      <c r="F57" s="12">
        <f>F51/(F52+F51)</f>
        <v>0.83333333333333337</v>
      </c>
    </row>
    <row r="58" spans="5:6" x14ac:dyDescent="0.25">
      <c r="E58" s="21" t="s">
        <v>278</v>
      </c>
      <c r="F58" s="12">
        <f>2*F50/((2*F50)+F52+F53)</f>
        <v>0.70588235294117652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opLeftCell="A19" workbookViewId="0">
      <selection activeCell="C16" sqref="C1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51.140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617</v>
      </c>
      <c r="D5" s="26" t="s">
        <v>18</v>
      </c>
      <c r="E5" s="25" t="s">
        <v>616</v>
      </c>
      <c r="F5" s="142" t="s">
        <v>409</v>
      </c>
      <c r="G5" s="143" t="s">
        <v>19</v>
      </c>
      <c r="H5" s="144" t="s">
        <v>26</v>
      </c>
    </row>
    <row r="6" spans="3:8" x14ac:dyDescent="0.25">
      <c r="C6" s="29" t="s">
        <v>6</v>
      </c>
      <c r="D6" s="27" t="s">
        <v>18</v>
      </c>
      <c r="E6" s="30" t="s">
        <v>170</v>
      </c>
      <c r="F6" s="29" t="s">
        <v>410</v>
      </c>
      <c r="G6" s="27" t="s">
        <v>18</v>
      </c>
      <c r="H6" s="30" t="s">
        <v>555</v>
      </c>
    </row>
    <row r="7" spans="3:8" x14ac:dyDescent="0.25">
      <c r="C7" s="49" t="s">
        <v>404</v>
      </c>
      <c r="D7" s="50" t="s">
        <v>19</v>
      </c>
      <c r="E7" s="51" t="s">
        <v>26</v>
      </c>
      <c r="F7" s="49" t="s">
        <v>411</v>
      </c>
      <c r="G7" s="50" t="s">
        <v>19</v>
      </c>
      <c r="H7" s="51" t="s">
        <v>26</v>
      </c>
    </row>
    <row r="8" spans="3:8" x14ac:dyDescent="0.25">
      <c r="C8" s="29" t="s">
        <v>66</v>
      </c>
      <c r="D8" s="27" t="s">
        <v>18</v>
      </c>
      <c r="E8" s="30" t="s">
        <v>169</v>
      </c>
      <c r="F8" s="29" t="s">
        <v>460</v>
      </c>
      <c r="G8" s="27" t="s">
        <v>18</v>
      </c>
      <c r="H8" s="30" t="s">
        <v>651</v>
      </c>
    </row>
    <row r="9" spans="3:8" x14ac:dyDescent="0.25">
      <c r="C9" s="29" t="s">
        <v>7</v>
      </c>
      <c r="D9" s="27" t="s">
        <v>18</v>
      </c>
      <c r="E9" s="30" t="s">
        <v>173</v>
      </c>
      <c r="F9" s="1"/>
      <c r="G9" s="12"/>
      <c r="H9" s="2"/>
    </row>
    <row r="10" spans="3:8" x14ac:dyDescent="0.25">
      <c r="C10" s="29" t="s">
        <v>48</v>
      </c>
      <c r="D10" s="27" t="s">
        <v>18</v>
      </c>
      <c r="E10" s="30" t="s">
        <v>174</v>
      </c>
      <c r="F10" s="1"/>
      <c r="G10" s="12"/>
      <c r="H10" s="2"/>
    </row>
    <row r="11" spans="3:8" x14ac:dyDescent="0.25">
      <c r="C11" s="29" t="s">
        <v>405</v>
      </c>
      <c r="D11" s="27" t="s">
        <v>18</v>
      </c>
      <c r="E11" s="30" t="s">
        <v>720</v>
      </c>
      <c r="F11" s="1"/>
      <c r="G11" s="12"/>
      <c r="H11" s="2"/>
    </row>
    <row r="12" spans="3:8" x14ac:dyDescent="0.25">
      <c r="C12" s="29" t="s">
        <v>406</v>
      </c>
      <c r="D12" s="27" t="s">
        <v>18</v>
      </c>
      <c r="E12" s="30" t="s">
        <v>722</v>
      </c>
      <c r="F12" s="1"/>
      <c r="G12" s="12"/>
      <c r="H12" s="2"/>
    </row>
    <row r="13" spans="3:8" x14ac:dyDescent="0.25">
      <c r="C13" s="49" t="s">
        <v>407</v>
      </c>
      <c r="D13" s="50" t="s">
        <v>19</v>
      </c>
      <c r="E13" s="51" t="s">
        <v>26</v>
      </c>
      <c r="F13" s="1"/>
      <c r="G13" s="12"/>
      <c r="H13" s="2"/>
    </row>
    <row r="14" spans="3:8" x14ac:dyDescent="0.25">
      <c r="C14" s="29" t="s">
        <v>395</v>
      </c>
      <c r="D14" s="27" t="s">
        <v>18</v>
      </c>
      <c r="E14" s="30" t="s">
        <v>554</v>
      </c>
      <c r="F14" s="1"/>
      <c r="G14" s="12"/>
      <c r="H14" s="2"/>
    </row>
    <row r="15" spans="3:8" x14ac:dyDescent="0.25">
      <c r="C15" s="49" t="s">
        <v>408</v>
      </c>
      <c r="D15" s="50" t="s">
        <v>19</v>
      </c>
      <c r="E15" s="51" t="s">
        <v>26</v>
      </c>
      <c r="F15" s="1"/>
      <c r="G15" s="12"/>
      <c r="H15" s="2"/>
    </row>
    <row r="16" spans="3:8" x14ac:dyDescent="0.25">
      <c r="C16" s="29" t="s">
        <v>639</v>
      </c>
      <c r="D16" s="27" t="s">
        <v>18</v>
      </c>
      <c r="E16" s="30" t="s">
        <v>640</v>
      </c>
      <c r="F16" s="1"/>
      <c r="G16" s="12"/>
      <c r="H16" s="2"/>
    </row>
    <row r="17" spans="3:8" x14ac:dyDescent="0.25">
      <c r="C17" s="29" t="s">
        <v>641</v>
      </c>
      <c r="D17" s="27" t="s">
        <v>18</v>
      </c>
      <c r="E17" s="30" t="s">
        <v>642</v>
      </c>
      <c r="F17" s="1"/>
      <c r="G17" s="12"/>
      <c r="H17" s="2"/>
    </row>
    <row r="18" spans="3:8" x14ac:dyDescent="0.25">
      <c r="C18" s="29" t="s">
        <v>677</v>
      </c>
      <c r="D18" s="27" t="s">
        <v>18</v>
      </c>
      <c r="E18" s="30" t="s">
        <v>171</v>
      </c>
      <c r="F18" s="1"/>
      <c r="G18" s="12"/>
      <c r="H18" s="2"/>
    </row>
    <row r="19" spans="3:8" x14ac:dyDescent="0.25">
      <c r="C19" s="29" t="s">
        <v>718</v>
      </c>
      <c r="D19" s="27" t="s">
        <v>18</v>
      </c>
      <c r="E19" s="30" t="s">
        <v>719</v>
      </c>
      <c r="F19" s="1"/>
      <c r="G19" s="12"/>
      <c r="H19" s="2"/>
    </row>
    <row r="20" spans="3:8" x14ac:dyDescent="0.25">
      <c r="C20" s="29" t="s">
        <v>721</v>
      </c>
      <c r="D20" s="27" t="s">
        <v>18</v>
      </c>
      <c r="E20" s="30" t="s">
        <v>722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9"/>
      <c r="D33" s="15"/>
      <c r="E33" s="10"/>
      <c r="F33" s="35" t="s">
        <v>556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557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558</v>
      </c>
      <c r="G35" s="34" t="s">
        <v>19</v>
      </c>
      <c r="H35" s="19"/>
    </row>
    <row r="36" spans="3:8" x14ac:dyDescent="0.25">
      <c r="C36" s="1"/>
      <c r="D36" s="12"/>
      <c r="E36" s="2"/>
      <c r="F36" s="69" t="s">
        <v>404</v>
      </c>
      <c r="G36" s="70" t="s">
        <v>18</v>
      </c>
      <c r="H36" s="19"/>
    </row>
    <row r="37" spans="3:8" x14ac:dyDescent="0.25">
      <c r="C37" s="1"/>
      <c r="D37" s="12"/>
      <c r="E37" s="2"/>
      <c r="F37" s="37" t="s">
        <v>559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560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30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723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724</v>
      </c>
      <c r="G41" s="34" t="s">
        <v>19</v>
      </c>
      <c r="H41" s="19"/>
    </row>
    <row r="42" spans="3:8" x14ac:dyDescent="0.25">
      <c r="C42" s="1"/>
      <c r="D42" s="12"/>
      <c r="E42" s="2"/>
      <c r="F42" s="150" t="s">
        <v>725</v>
      </c>
      <c r="G42" s="151" t="s">
        <v>18</v>
      </c>
      <c r="H42" s="19"/>
    </row>
    <row r="43" spans="3:8" x14ac:dyDescent="0.25">
      <c r="C43" s="1"/>
      <c r="D43" s="12"/>
      <c r="E43" s="2"/>
      <c r="F43" s="150" t="s">
        <v>726</v>
      </c>
      <c r="G43" s="151" t="s">
        <v>18</v>
      </c>
      <c r="H43" s="19"/>
    </row>
    <row r="44" spans="3:8" x14ac:dyDescent="0.25">
      <c r="C44" s="1"/>
      <c r="D44" s="12"/>
      <c r="E44" s="2"/>
      <c r="F44" s="37" t="s">
        <v>311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561</v>
      </c>
      <c r="G45" s="34" t="s">
        <v>19</v>
      </c>
      <c r="H45" s="19"/>
    </row>
    <row r="46" spans="3:8" x14ac:dyDescent="0.25">
      <c r="C46" s="1"/>
      <c r="D46" s="12"/>
      <c r="E46" s="2"/>
      <c r="F46" s="37" t="s">
        <v>182</v>
      </c>
      <c r="G46" s="34" t="s">
        <v>19</v>
      </c>
      <c r="H46" s="19"/>
    </row>
    <row r="47" spans="3:8" x14ac:dyDescent="0.25">
      <c r="C47" s="1"/>
      <c r="D47" s="12"/>
      <c r="E47" s="2"/>
      <c r="F47" s="37" t="s">
        <v>652</v>
      </c>
      <c r="G47" s="34" t="s">
        <v>19</v>
      </c>
      <c r="H47" s="19"/>
    </row>
    <row r="48" spans="3:8" x14ac:dyDescent="0.25">
      <c r="C48" s="1"/>
      <c r="D48" s="12"/>
      <c r="E48" s="2"/>
      <c r="F48" s="37" t="s">
        <v>33</v>
      </c>
      <c r="G48" s="34" t="s">
        <v>19</v>
      </c>
      <c r="H48" s="19"/>
    </row>
    <row r="49" spans="3:8" ht="15.75" thickBot="1" x14ac:dyDescent="0.3">
      <c r="C49" s="3"/>
      <c r="D49" s="16"/>
      <c r="E49" s="4"/>
      <c r="F49" s="56" t="s">
        <v>31</v>
      </c>
      <c r="G49" s="43" t="s">
        <v>19</v>
      </c>
      <c r="H49" s="19"/>
    </row>
    <row r="50" spans="3:8" ht="15.75" thickBot="1" x14ac:dyDescent="0.3"/>
    <row r="51" spans="3:8" x14ac:dyDescent="0.25">
      <c r="E51" s="24" t="s">
        <v>271</v>
      </c>
      <c r="F51" s="25" t="s">
        <v>272</v>
      </c>
    </row>
    <row r="52" spans="3:8" x14ac:dyDescent="0.25">
      <c r="E52" s="33" t="s">
        <v>270</v>
      </c>
      <c r="F52" s="34" t="s">
        <v>273</v>
      </c>
    </row>
    <row r="53" spans="3:8" x14ac:dyDescent="0.25">
      <c r="E53" s="31" t="s">
        <v>274</v>
      </c>
      <c r="F53" s="32" t="s">
        <v>276</v>
      </c>
    </row>
    <row r="54" spans="3:8" ht="15.75" thickBot="1" x14ac:dyDescent="0.3">
      <c r="E54" s="44" t="s">
        <v>275</v>
      </c>
      <c r="F54" s="45" t="s">
        <v>277</v>
      </c>
    </row>
    <row r="55" spans="3:8" ht="15.75" thickBot="1" x14ac:dyDescent="0.3"/>
    <row r="56" spans="3:8" ht="15.75" thickBot="1" x14ac:dyDescent="0.3">
      <c r="E56" s="67" t="s">
        <v>281</v>
      </c>
      <c r="F56" s="68" t="s">
        <v>282</v>
      </c>
    </row>
    <row r="58" spans="3:8" x14ac:dyDescent="0.25">
      <c r="E58" s="21" t="s">
        <v>35</v>
      </c>
      <c r="F58" s="12">
        <f>COUNTA(C5,C6,C8:C12,C14,C16:C20,F6,F8)</f>
        <v>15</v>
      </c>
    </row>
    <row r="59" spans="3:8" x14ac:dyDescent="0.25">
      <c r="E59" s="21" t="s">
        <v>36</v>
      </c>
      <c r="F59" s="12">
        <f>COUNTA(F33:F35,F37:F41,F44:F49)</f>
        <v>14</v>
      </c>
    </row>
    <row r="60" spans="3:8" x14ac:dyDescent="0.25">
      <c r="E60" s="21" t="s">
        <v>37</v>
      </c>
      <c r="F60" s="12">
        <v>0</v>
      </c>
    </row>
    <row r="61" spans="3:8" x14ac:dyDescent="0.25">
      <c r="E61" s="21" t="s">
        <v>38</v>
      </c>
      <c r="F61" s="12">
        <f>COUNTA(C7,C13,C15,F5,F7,F36,F42,F43)</f>
        <v>8</v>
      </c>
    </row>
    <row r="63" spans="3:8" x14ac:dyDescent="0.25">
      <c r="E63" s="21" t="s">
        <v>39</v>
      </c>
      <c r="F63" s="12">
        <f>F58/(F58+F60)</f>
        <v>1</v>
      </c>
    </row>
    <row r="64" spans="3:8" x14ac:dyDescent="0.25">
      <c r="E64" s="21" t="s">
        <v>40</v>
      </c>
      <c r="F64" s="12">
        <f>F58/(F58+F61)</f>
        <v>0.65217391304347827</v>
      </c>
    </row>
    <row r="65" spans="5:6" x14ac:dyDescent="0.25">
      <c r="E65" s="21" t="s">
        <v>41</v>
      </c>
      <c r="F65" s="12">
        <f>F59/(F60+F59)</f>
        <v>1</v>
      </c>
    </row>
    <row r="66" spans="5:6" x14ac:dyDescent="0.25">
      <c r="E66" s="21" t="s">
        <v>278</v>
      </c>
      <c r="F66" s="12">
        <f>2*F58/((2*F58)+F60+F61)</f>
        <v>0.78947368421052633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topLeftCell="F1" workbookViewId="0">
      <selection activeCell="F14" sqref="F1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62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139</v>
      </c>
      <c r="D5" s="26" t="s">
        <v>18</v>
      </c>
      <c r="E5" s="25" t="s">
        <v>238</v>
      </c>
      <c r="F5" s="28" t="s">
        <v>420</v>
      </c>
      <c r="G5" s="26" t="s">
        <v>18</v>
      </c>
      <c r="H5" s="25" t="s">
        <v>563</v>
      </c>
    </row>
    <row r="6" spans="3:8" x14ac:dyDescent="0.25">
      <c r="C6" s="29" t="s">
        <v>412</v>
      </c>
      <c r="D6" s="27" t="s">
        <v>18</v>
      </c>
      <c r="E6" s="30" t="s">
        <v>844</v>
      </c>
      <c r="F6" s="29" t="s">
        <v>421</v>
      </c>
      <c r="G6" s="27" t="s">
        <v>18</v>
      </c>
      <c r="H6" s="30" t="s">
        <v>555</v>
      </c>
    </row>
    <row r="7" spans="3:8" x14ac:dyDescent="0.25">
      <c r="C7" s="49" t="s">
        <v>413</v>
      </c>
      <c r="D7" s="50" t="s">
        <v>19</v>
      </c>
      <c r="E7" s="92" t="s">
        <v>26</v>
      </c>
      <c r="F7" s="1"/>
      <c r="G7" s="12"/>
      <c r="H7" s="2"/>
    </row>
    <row r="8" spans="3:8" x14ac:dyDescent="0.25">
      <c r="C8" s="49" t="s">
        <v>414</v>
      </c>
      <c r="D8" s="50" t="s">
        <v>19</v>
      </c>
      <c r="E8" s="51" t="s">
        <v>26</v>
      </c>
      <c r="F8" s="1"/>
      <c r="G8" s="12"/>
      <c r="H8" s="2"/>
    </row>
    <row r="9" spans="3:8" x14ac:dyDescent="0.25">
      <c r="C9" s="49" t="s">
        <v>415</v>
      </c>
      <c r="D9" s="50" t="s">
        <v>19</v>
      </c>
      <c r="E9" s="51" t="s">
        <v>26</v>
      </c>
      <c r="F9" s="1"/>
      <c r="G9" s="12"/>
      <c r="H9" s="2"/>
    </row>
    <row r="10" spans="3:8" x14ac:dyDescent="0.25">
      <c r="C10" s="49" t="s">
        <v>416</v>
      </c>
      <c r="D10" s="50" t="s">
        <v>19</v>
      </c>
      <c r="E10" s="51" t="s">
        <v>26</v>
      </c>
      <c r="F10" s="1"/>
      <c r="G10" s="12"/>
      <c r="H10" s="2"/>
    </row>
    <row r="11" spans="3:8" x14ac:dyDescent="0.25">
      <c r="C11" s="29" t="s">
        <v>66</v>
      </c>
      <c r="D11" s="27" t="s">
        <v>18</v>
      </c>
      <c r="E11" s="30" t="s">
        <v>169</v>
      </c>
      <c r="F11" s="1"/>
      <c r="G11" s="12"/>
      <c r="H11" s="2"/>
    </row>
    <row r="12" spans="3:8" x14ac:dyDescent="0.25">
      <c r="C12" s="29" t="s">
        <v>417</v>
      </c>
      <c r="D12" s="27" t="s">
        <v>18</v>
      </c>
      <c r="E12" s="30" t="s">
        <v>781</v>
      </c>
      <c r="F12" s="1"/>
      <c r="G12" s="12"/>
      <c r="H12" s="2"/>
    </row>
    <row r="13" spans="3:8" x14ac:dyDescent="0.25">
      <c r="C13" s="29" t="s">
        <v>708</v>
      </c>
      <c r="D13" s="27" t="s">
        <v>18</v>
      </c>
      <c r="E13" s="30" t="s">
        <v>709</v>
      </c>
      <c r="F13" s="1"/>
      <c r="G13" s="12"/>
      <c r="H13" s="2"/>
    </row>
    <row r="14" spans="3:8" x14ac:dyDescent="0.25">
      <c r="C14" s="29" t="s">
        <v>184</v>
      </c>
      <c r="D14" s="27" t="s">
        <v>18</v>
      </c>
      <c r="E14" s="30" t="s">
        <v>185</v>
      </c>
      <c r="F14" s="1"/>
      <c r="G14" s="12"/>
      <c r="H14" s="2"/>
    </row>
    <row r="15" spans="3:8" x14ac:dyDescent="0.25">
      <c r="C15" s="29" t="s">
        <v>418</v>
      </c>
      <c r="D15" s="27" t="s">
        <v>18</v>
      </c>
      <c r="E15" s="30" t="s">
        <v>562</v>
      </c>
      <c r="F15" s="1"/>
      <c r="G15" s="12"/>
      <c r="H15" s="2"/>
    </row>
    <row r="16" spans="3:8" x14ac:dyDescent="0.25">
      <c r="C16" s="29" t="s">
        <v>419</v>
      </c>
      <c r="D16" s="27" t="s">
        <v>18</v>
      </c>
      <c r="E16" s="30" t="s">
        <v>483</v>
      </c>
      <c r="F16" s="1"/>
      <c r="G16" s="12"/>
      <c r="H16" s="2"/>
    </row>
    <row r="17" spans="3:8" x14ac:dyDescent="0.25">
      <c r="C17" s="29" t="s">
        <v>706</v>
      </c>
      <c r="D17" s="27" t="s">
        <v>18</v>
      </c>
      <c r="E17" s="30" t="s">
        <v>707</v>
      </c>
      <c r="F17" s="1"/>
      <c r="G17" s="12"/>
      <c r="H17" s="2"/>
    </row>
    <row r="18" spans="3:8" x14ac:dyDescent="0.25"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9" t="s">
        <v>704</v>
      </c>
      <c r="D33" s="15" t="s">
        <v>19</v>
      </c>
      <c r="E33" s="10" t="s">
        <v>705</v>
      </c>
      <c r="F33" s="37" t="s">
        <v>179</v>
      </c>
      <c r="G33" s="34" t="s">
        <v>19</v>
      </c>
      <c r="H33" s="19"/>
    </row>
    <row r="34" spans="3:8" x14ac:dyDescent="0.25">
      <c r="C34" s="1" t="s">
        <v>639</v>
      </c>
      <c r="D34" s="12" t="s">
        <v>18</v>
      </c>
      <c r="E34" s="2" t="s">
        <v>691</v>
      </c>
      <c r="F34" s="49" t="s">
        <v>414</v>
      </c>
      <c r="G34" s="51" t="s">
        <v>18</v>
      </c>
      <c r="H34" s="19"/>
    </row>
    <row r="35" spans="3:8" x14ac:dyDescent="0.25">
      <c r="C35" s="1"/>
      <c r="D35" s="12"/>
      <c r="E35" s="2"/>
      <c r="F35" s="49" t="s">
        <v>525</v>
      </c>
      <c r="G35" s="51" t="s">
        <v>18</v>
      </c>
      <c r="H35" s="19"/>
    </row>
    <row r="36" spans="3:8" x14ac:dyDescent="0.25">
      <c r="C36" s="1"/>
      <c r="D36" s="12"/>
      <c r="E36" s="2"/>
      <c r="F36" s="37" t="s">
        <v>489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628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712</v>
      </c>
      <c r="G38" s="34" t="s">
        <v>18</v>
      </c>
      <c r="H38" s="19"/>
    </row>
    <row r="39" spans="3:8" x14ac:dyDescent="0.25">
      <c r="C39" s="1"/>
      <c r="D39" s="12"/>
      <c r="E39" s="2"/>
      <c r="F39" s="37" t="s">
        <v>670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713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714</v>
      </c>
      <c r="G41" s="34" t="s">
        <v>18</v>
      </c>
      <c r="H41" s="19"/>
    </row>
    <row r="42" spans="3:8" x14ac:dyDescent="0.25">
      <c r="C42" s="1"/>
      <c r="D42" s="12"/>
      <c r="E42" s="2"/>
      <c r="F42" s="37" t="s">
        <v>715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716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717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652</v>
      </c>
      <c r="G45" s="34" t="s">
        <v>19</v>
      </c>
      <c r="H45" s="19"/>
    </row>
    <row r="46" spans="3:8" x14ac:dyDescent="0.25">
      <c r="C46" s="1"/>
      <c r="D46" s="12"/>
      <c r="E46" s="2"/>
      <c r="F46" s="37" t="s">
        <v>710</v>
      </c>
      <c r="G46" s="34" t="s">
        <v>19</v>
      </c>
      <c r="H46" s="19"/>
    </row>
    <row r="47" spans="3:8" x14ac:dyDescent="0.25">
      <c r="C47" s="1"/>
      <c r="D47" s="12"/>
      <c r="E47" s="2"/>
      <c r="F47" s="37" t="s">
        <v>697</v>
      </c>
      <c r="G47" s="34" t="s">
        <v>18</v>
      </c>
      <c r="H47" s="19"/>
    </row>
    <row r="48" spans="3:8" x14ac:dyDescent="0.25">
      <c r="C48" s="1"/>
      <c r="D48" s="12"/>
      <c r="E48" s="2"/>
      <c r="F48" s="37" t="s">
        <v>711</v>
      </c>
      <c r="G48" s="34" t="s">
        <v>18</v>
      </c>
      <c r="H48" s="19"/>
    </row>
    <row r="49" spans="3:8" x14ac:dyDescent="0.25">
      <c r="C49" s="1"/>
      <c r="D49" s="12"/>
      <c r="E49" s="2"/>
      <c r="F49" s="37" t="s">
        <v>181</v>
      </c>
      <c r="G49" s="34" t="s">
        <v>19</v>
      </c>
      <c r="H49" s="19"/>
    </row>
    <row r="50" spans="3:8" x14ac:dyDescent="0.25">
      <c r="C50" s="1"/>
      <c r="D50" s="12"/>
      <c r="E50" s="2"/>
      <c r="F50" s="37" t="s">
        <v>31</v>
      </c>
      <c r="G50" s="34" t="s">
        <v>19</v>
      </c>
      <c r="H50" s="19"/>
    </row>
    <row r="51" spans="3:8" ht="15.75" thickBot="1" x14ac:dyDescent="0.3">
      <c r="C51" s="3"/>
      <c r="D51" s="16"/>
      <c r="E51" s="4"/>
      <c r="F51" s="56" t="s">
        <v>182</v>
      </c>
      <c r="G51" s="43" t="s">
        <v>19</v>
      </c>
      <c r="H51" s="19"/>
    </row>
    <row r="52" spans="3:8" ht="15.75" thickBot="1" x14ac:dyDescent="0.3"/>
    <row r="53" spans="3:8" x14ac:dyDescent="0.25">
      <c r="E53" s="24" t="s">
        <v>271</v>
      </c>
      <c r="F53" s="25" t="s">
        <v>272</v>
      </c>
    </row>
    <row r="54" spans="3:8" x14ac:dyDescent="0.25">
      <c r="E54" s="33" t="s">
        <v>270</v>
      </c>
      <c r="F54" s="34" t="s">
        <v>273</v>
      </c>
    </row>
    <row r="55" spans="3:8" x14ac:dyDescent="0.25">
      <c r="E55" s="31" t="s">
        <v>274</v>
      </c>
      <c r="F55" s="32" t="s">
        <v>276</v>
      </c>
    </row>
    <row r="56" spans="3:8" ht="15.75" thickBot="1" x14ac:dyDescent="0.3">
      <c r="E56" s="44" t="s">
        <v>275</v>
      </c>
      <c r="F56" s="45" t="s">
        <v>277</v>
      </c>
    </row>
    <row r="57" spans="3:8" ht="15.75" thickBot="1" x14ac:dyDescent="0.3"/>
    <row r="58" spans="3:8" ht="15.75" thickBot="1" x14ac:dyDescent="0.3">
      <c r="E58" s="67" t="s">
        <v>281</v>
      </c>
      <c r="F58" s="68" t="s">
        <v>282</v>
      </c>
    </row>
    <row r="60" spans="3:8" x14ac:dyDescent="0.25">
      <c r="E60" s="21" t="s">
        <v>35</v>
      </c>
      <c r="F60" s="12">
        <f>COUNTA(C5:C6,C11:C17,F5,F6)</f>
        <v>11</v>
      </c>
    </row>
    <row r="61" spans="3:8" x14ac:dyDescent="0.25">
      <c r="E61" s="21" t="s">
        <v>36</v>
      </c>
      <c r="F61" s="12">
        <f>COUNTA(F33,F36:F51)</f>
        <v>17</v>
      </c>
    </row>
    <row r="62" spans="3:8" x14ac:dyDescent="0.25">
      <c r="E62" s="21" t="s">
        <v>37</v>
      </c>
      <c r="F62" s="12">
        <f>COUNTA(F33,F34)</f>
        <v>2</v>
      </c>
    </row>
    <row r="63" spans="3:8" x14ac:dyDescent="0.25">
      <c r="E63" s="21" t="s">
        <v>38</v>
      </c>
      <c r="F63" s="12">
        <f>COUNTA(F34:F35,C7:C10)</f>
        <v>6</v>
      </c>
    </row>
    <row r="65" spans="5:6" x14ac:dyDescent="0.25">
      <c r="E65" s="21" t="s">
        <v>39</v>
      </c>
      <c r="F65" s="12">
        <f>F60/(F60+F62)</f>
        <v>0.84615384615384615</v>
      </c>
    </row>
    <row r="66" spans="5:6" x14ac:dyDescent="0.25">
      <c r="E66" s="21" t="s">
        <v>40</v>
      </c>
      <c r="F66" s="12">
        <f>F60/(F60+F63)</f>
        <v>0.6470588235294118</v>
      </c>
    </row>
    <row r="67" spans="5:6" x14ac:dyDescent="0.25">
      <c r="E67" s="21" t="s">
        <v>41</v>
      </c>
      <c r="F67" s="12">
        <f>F61/(F62+F61)</f>
        <v>0.89473684210526316</v>
      </c>
    </row>
    <row r="68" spans="5:6" x14ac:dyDescent="0.25">
      <c r="E68" s="21" t="s">
        <v>278</v>
      </c>
      <c r="F68" s="12">
        <f>2*F60/((2*F60)+F62+F63)</f>
        <v>0.73333333333333328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topLeftCell="F25" workbookViewId="0">
      <selection activeCell="C12" sqref="C1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72.710937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</v>
      </c>
      <c r="D5" s="26" t="s">
        <v>18</v>
      </c>
      <c r="E5" s="25" t="s">
        <v>205</v>
      </c>
      <c r="F5" s="28" t="s">
        <v>420</v>
      </c>
      <c r="G5" s="26" t="s">
        <v>18</v>
      </c>
      <c r="H5" s="25" t="s">
        <v>563</v>
      </c>
    </row>
    <row r="6" spans="3:8" x14ac:dyDescent="0.25">
      <c r="C6" s="29" t="s">
        <v>288</v>
      </c>
      <c r="D6" s="27" t="s">
        <v>18</v>
      </c>
      <c r="E6" s="30" t="s">
        <v>801</v>
      </c>
      <c r="F6" s="29" t="s">
        <v>296</v>
      </c>
      <c r="G6" s="27" t="s">
        <v>18</v>
      </c>
      <c r="H6" s="30" t="s">
        <v>564</v>
      </c>
    </row>
    <row r="7" spans="3:8" x14ac:dyDescent="0.25">
      <c r="C7" s="29" t="s">
        <v>4</v>
      </c>
      <c r="D7" s="27" t="s">
        <v>18</v>
      </c>
      <c r="E7" s="30" t="s">
        <v>169</v>
      </c>
      <c r="F7" s="49" t="s">
        <v>424</v>
      </c>
      <c r="G7" s="50" t="s">
        <v>19</v>
      </c>
      <c r="H7" s="51" t="s">
        <v>26</v>
      </c>
    </row>
    <row r="8" spans="3:8" x14ac:dyDescent="0.25">
      <c r="C8" s="29" t="s">
        <v>6</v>
      </c>
      <c r="D8" s="27" t="s">
        <v>18</v>
      </c>
      <c r="E8" s="30" t="s">
        <v>170</v>
      </c>
      <c r="F8" s="29" t="s">
        <v>425</v>
      </c>
      <c r="G8" s="27" t="s">
        <v>18</v>
      </c>
      <c r="H8" s="30" t="s">
        <v>565</v>
      </c>
    </row>
    <row r="9" spans="3:8" x14ac:dyDescent="0.25">
      <c r="C9" s="29" t="s">
        <v>88</v>
      </c>
      <c r="D9" s="27" t="s">
        <v>18</v>
      </c>
      <c r="E9" s="30" t="s">
        <v>196</v>
      </c>
      <c r="F9" s="29" t="s">
        <v>426</v>
      </c>
      <c r="G9" s="27" t="s">
        <v>18</v>
      </c>
      <c r="H9" s="30" t="s">
        <v>566</v>
      </c>
    </row>
    <row r="10" spans="3:8" x14ac:dyDescent="0.25">
      <c r="C10" s="29" t="s">
        <v>158</v>
      </c>
      <c r="D10" s="27" t="s">
        <v>18</v>
      </c>
      <c r="E10" s="30" t="s">
        <v>211</v>
      </c>
      <c r="F10" s="29" t="s">
        <v>694</v>
      </c>
      <c r="G10" s="27" t="s">
        <v>18</v>
      </c>
      <c r="H10" s="30" t="s">
        <v>253</v>
      </c>
    </row>
    <row r="11" spans="3:8" x14ac:dyDescent="0.25">
      <c r="C11" s="29" t="s">
        <v>44</v>
      </c>
      <c r="D11" s="27" t="s">
        <v>18</v>
      </c>
      <c r="E11" s="30" t="s">
        <v>233</v>
      </c>
      <c r="F11" s="29" t="s">
        <v>103</v>
      </c>
      <c r="G11" s="27" t="s">
        <v>18</v>
      </c>
      <c r="H11" s="30" t="s">
        <v>212</v>
      </c>
    </row>
    <row r="12" spans="3:8" x14ac:dyDescent="0.25">
      <c r="C12" s="29" t="s">
        <v>422</v>
      </c>
      <c r="D12" s="27" t="s">
        <v>18</v>
      </c>
      <c r="E12" s="30" t="s">
        <v>541</v>
      </c>
      <c r="F12" s="29" t="s">
        <v>695</v>
      </c>
      <c r="G12" s="191" t="s">
        <v>18</v>
      </c>
      <c r="H12" s="30" t="s">
        <v>221</v>
      </c>
    </row>
    <row r="13" spans="3:8" x14ac:dyDescent="0.25">
      <c r="C13" s="29" t="s">
        <v>292</v>
      </c>
      <c r="D13" s="27" t="s">
        <v>18</v>
      </c>
      <c r="E13" s="30" t="s">
        <v>692</v>
      </c>
      <c r="F13" s="104"/>
      <c r="G13" s="105"/>
      <c r="H13" s="106"/>
    </row>
    <row r="14" spans="3:8" x14ac:dyDescent="0.25">
      <c r="C14" s="29" t="s">
        <v>107</v>
      </c>
      <c r="D14" s="27" t="s">
        <v>18</v>
      </c>
      <c r="E14" s="30" t="s">
        <v>693</v>
      </c>
      <c r="F14" s="174"/>
      <c r="G14" s="105"/>
      <c r="H14" s="174"/>
    </row>
    <row r="15" spans="3:8" x14ac:dyDescent="0.25">
      <c r="C15" s="29" t="s">
        <v>47</v>
      </c>
      <c r="D15" s="27" t="s">
        <v>18</v>
      </c>
      <c r="E15" s="30" t="s">
        <v>172</v>
      </c>
      <c r="F15" s="1"/>
      <c r="G15" s="12"/>
      <c r="H15" s="2"/>
    </row>
    <row r="16" spans="3:8" x14ac:dyDescent="0.25">
      <c r="C16" s="49" t="s">
        <v>423</v>
      </c>
      <c r="D16" s="50" t="s">
        <v>19</v>
      </c>
      <c r="E16" s="51" t="s">
        <v>26</v>
      </c>
      <c r="F16" s="1"/>
      <c r="G16" s="12"/>
      <c r="H16" s="2"/>
    </row>
    <row r="17" spans="3:8" x14ac:dyDescent="0.25">
      <c r="C17" s="29" t="s">
        <v>48</v>
      </c>
      <c r="D17" s="27" t="s">
        <v>18</v>
      </c>
      <c r="E17" s="30" t="s">
        <v>174</v>
      </c>
      <c r="F17" s="1"/>
      <c r="G17" s="12"/>
      <c r="H17" s="2"/>
    </row>
    <row r="18" spans="3:8" x14ac:dyDescent="0.25">
      <c r="C18" s="29" t="s">
        <v>635</v>
      </c>
      <c r="D18" s="27" t="s">
        <v>18</v>
      </c>
      <c r="E18" s="30" t="s">
        <v>185</v>
      </c>
      <c r="F18" s="1"/>
      <c r="G18" s="12"/>
      <c r="H18" s="2"/>
    </row>
    <row r="19" spans="3:8" x14ac:dyDescent="0.25"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41" t="s">
        <v>690</v>
      </c>
      <c r="D33" s="42" t="s">
        <v>19</v>
      </c>
      <c r="E33" s="32" t="s">
        <v>691</v>
      </c>
      <c r="F33" s="35" t="s">
        <v>203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31</v>
      </c>
      <c r="G34" s="34" t="s">
        <v>19</v>
      </c>
      <c r="H34" s="19"/>
    </row>
    <row r="35" spans="3:8" x14ac:dyDescent="0.25">
      <c r="C35" s="1"/>
      <c r="D35" s="12"/>
      <c r="E35" s="2"/>
      <c r="F35" s="69" t="s">
        <v>567</v>
      </c>
      <c r="G35" s="70" t="s">
        <v>18</v>
      </c>
      <c r="H35" s="19"/>
    </row>
    <row r="36" spans="3:8" x14ac:dyDescent="0.25">
      <c r="C36" s="1"/>
      <c r="D36" s="12"/>
      <c r="E36" s="2"/>
      <c r="F36" s="69" t="s">
        <v>569</v>
      </c>
      <c r="G36" s="70" t="s">
        <v>18</v>
      </c>
      <c r="H36" s="19"/>
    </row>
    <row r="37" spans="3:8" x14ac:dyDescent="0.25">
      <c r="C37" s="1"/>
      <c r="D37" s="12"/>
      <c r="E37" s="2"/>
      <c r="F37" s="69" t="s">
        <v>568</v>
      </c>
      <c r="G37" s="70" t="s">
        <v>18</v>
      </c>
      <c r="H37" s="19"/>
    </row>
    <row r="38" spans="3:8" x14ac:dyDescent="0.25">
      <c r="C38" s="1"/>
      <c r="D38" s="12"/>
      <c r="E38" s="2"/>
      <c r="F38" s="69" t="s">
        <v>698</v>
      </c>
      <c r="G38" s="70" t="s">
        <v>18</v>
      </c>
      <c r="H38" s="19"/>
    </row>
    <row r="39" spans="3:8" x14ac:dyDescent="0.25">
      <c r="C39" s="1"/>
      <c r="D39" s="12"/>
      <c r="E39" s="2"/>
      <c r="F39" s="128" t="s">
        <v>699</v>
      </c>
      <c r="G39" s="129" t="s">
        <v>19</v>
      </c>
      <c r="H39" s="19"/>
    </row>
    <row r="40" spans="3:8" x14ac:dyDescent="0.25">
      <c r="C40" s="1"/>
      <c r="D40" s="12"/>
      <c r="E40" s="2"/>
      <c r="F40" s="69" t="s">
        <v>700</v>
      </c>
      <c r="G40" s="70" t="s">
        <v>18</v>
      </c>
      <c r="H40" s="19"/>
    </row>
    <row r="41" spans="3:8" x14ac:dyDescent="0.25">
      <c r="C41" s="1"/>
      <c r="D41" s="12"/>
      <c r="E41" s="2"/>
      <c r="F41" s="146" t="s">
        <v>655</v>
      </c>
      <c r="G41" s="147" t="s">
        <v>18</v>
      </c>
      <c r="H41" s="19"/>
    </row>
    <row r="42" spans="3:8" x14ac:dyDescent="0.25">
      <c r="C42" s="1"/>
      <c r="D42" s="12"/>
      <c r="E42" s="2"/>
      <c r="F42" s="148" t="s">
        <v>701</v>
      </c>
      <c r="G42" s="149" t="s">
        <v>19</v>
      </c>
      <c r="H42" s="19"/>
    </row>
    <row r="43" spans="3:8" x14ac:dyDescent="0.25">
      <c r="C43" s="1"/>
      <c r="D43" s="12"/>
      <c r="E43" s="2"/>
      <c r="F43" s="148" t="s">
        <v>702</v>
      </c>
      <c r="G43" s="149" t="s">
        <v>19</v>
      </c>
      <c r="H43" s="19"/>
    </row>
    <row r="44" spans="3:8" x14ac:dyDescent="0.25">
      <c r="C44" s="1"/>
      <c r="D44" s="12"/>
      <c r="E44" s="2"/>
      <c r="F44" s="146" t="s">
        <v>703</v>
      </c>
      <c r="G44" s="147" t="s">
        <v>18</v>
      </c>
      <c r="H44" s="19"/>
    </row>
    <row r="45" spans="3:8" x14ac:dyDescent="0.25">
      <c r="C45" s="1"/>
      <c r="D45" s="12"/>
      <c r="E45" s="2"/>
      <c r="F45" s="37" t="s">
        <v>652</v>
      </c>
      <c r="G45" s="34" t="s">
        <v>19</v>
      </c>
      <c r="H45" s="19"/>
    </row>
    <row r="46" spans="3:8" x14ac:dyDescent="0.25">
      <c r="C46" s="1"/>
      <c r="D46" s="12"/>
      <c r="E46" s="2"/>
      <c r="F46" s="150" t="s">
        <v>696</v>
      </c>
      <c r="G46" s="151" t="s">
        <v>19</v>
      </c>
      <c r="H46" s="19"/>
    </row>
    <row r="47" spans="3:8" ht="15.75" thickBot="1" x14ac:dyDescent="0.3">
      <c r="C47" s="3"/>
      <c r="D47" s="16"/>
      <c r="E47" s="4"/>
      <c r="F47" s="152" t="s">
        <v>697</v>
      </c>
      <c r="G47" s="153" t="s">
        <v>19</v>
      </c>
      <c r="H47" s="19"/>
    </row>
    <row r="48" spans="3:8" ht="15.75" thickBot="1" x14ac:dyDescent="0.3"/>
    <row r="49" spans="5:6" x14ac:dyDescent="0.25">
      <c r="E49" s="24" t="s">
        <v>271</v>
      </c>
      <c r="F49" s="25" t="s">
        <v>272</v>
      </c>
    </row>
    <row r="50" spans="5:6" x14ac:dyDescent="0.25">
      <c r="E50" s="33" t="s">
        <v>270</v>
      </c>
      <c r="F50" s="34" t="s">
        <v>273</v>
      </c>
    </row>
    <row r="51" spans="5:6" x14ac:dyDescent="0.25">
      <c r="E51" s="31" t="s">
        <v>274</v>
      </c>
      <c r="F51" s="32" t="s">
        <v>276</v>
      </c>
    </row>
    <row r="52" spans="5:6" ht="15.75" thickBot="1" x14ac:dyDescent="0.3">
      <c r="E52" s="44" t="s">
        <v>275</v>
      </c>
      <c r="F52" s="45" t="s">
        <v>277</v>
      </c>
    </row>
    <row r="53" spans="5:6" ht="15.75" thickBot="1" x14ac:dyDescent="0.3"/>
    <row r="54" spans="5:6" ht="15.75" thickBot="1" x14ac:dyDescent="0.3">
      <c r="E54" s="67" t="s">
        <v>281</v>
      </c>
      <c r="F54" s="68" t="s">
        <v>282</v>
      </c>
    </row>
    <row r="56" spans="5:6" x14ac:dyDescent="0.25">
      <c r="E56" s="21" t="s">
        <v>35</v>
      </c>
      <c r="F56" s="12">
        <f>COUNTA(C5:C14,C15,C17:C18,F5,F6,F8:F12)</f>
        <v>20</v>
      </c>
    </row>
    <row r="57" spans="5:6" x14ac:dyDescent="0.25">
      <c r="E57" s="21" t="s">
        <v>36</v>
      </c>
      <c r="F57" s="12">
        <f>COUNTA(F33:F34,F39,F42,F43,F45)</f>
        <v>6</v>
      </c>
    </row>
    <row r="58" spans="5:6" x14ac:dyDescent="0.25">
      <c r="E58" s="21" t="s">
        <v>37</v>
      </c>
      <c r="F58" s="12">
        <f>COUNTA(C33)</f>
        <v>1</v>
      </c>
    </row>
    <row r="59" spans="5:6" x14ac:dyDescent="0.25">
      <c r="E59" s="21" t="s">
        <v>38</v>
      </c>
      <c r="F59" s="12">
        <f>COUNTA(C16,F7,F35:F38,F40,F41,F44)</f>
        <v>9</v>
      </c>
    </row>
    <row r="61" spans="5:6" x14ac:dyDescent="0.25">
      <c r="E61" s="21" t="s">
        <v>39</v>
      </c>
      <c r="F61" s="12">
        <f>F56/(F56+F58)</f>
        <v>0.95238095238095233</v>
      </c>
    </row>
    <row r="62" spans="5:6" x14ac:dyDescent="0.25">
      <c r="E62" s="21" t="s">
        <v>40</v>
      </c>
      <c r="F62" s="12">
        <f>F56/(F56+F59)</f>
        <v>0.68965517241379315</v>
      </c>
    </row>
    <row r="63" spans="5:6" x14ac:dyDescent="0.25">
      <c r="E63" s="21" t="s">
        <v>41</v>
      </c>
      <c r="F63" s="12">
        <f>F57/(F58+F57)</f>
        <v>0.8571428571428571</v>
      </c>
    </row>
    <row r="64" spans="5:6" x14ac:dyDescent="0.25">
      <c r="E64" s="21" t="s">
        <v>278</v>
      </c>
      <c r="F64" s="12">
        <f>2*F56/((2*F56)+F58+F59)</f>
        <v>0.8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abSelected="1" topLeftCell="D1" zoomScale="80" zoomScaleNormal="80" workbookViewId="0">
      <selection activeCell="F37" sqref="F3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6.57031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107" t="s">
        <v>427</v>
      </c>
      <c r="D5" s="108" t="s">
        <v>19</v>
      </c>
      <c r="E5" s="109" t="s">
        <v>193</v>
      </c>
      <c r="F5" s="110"/>
      <c r="G5" s="110"/>
      <c r="H5" s="110"/>
    </row>
    <row r="6" spans="3:8" x14ac:dyDescent="0.25">
      <c r="C6" s="29" t="s">
        <v>333</v>
      </c>
      <c r="D6" s="27" t="s">
        <v>18</v>
      </c>
      <c r="E6" s="30" t="s">
        <v>482</v>
      </c>
      <c r="F6" s="1"/>
      <c r="G6" s="12"/>
      <c r="H6" s="2"/>
    </row>
    <row r="7" spans="3:8" x14ac:dyDescent="0.25">
      <c r="C7" s="29" t="s">
        <v>342</v>
      </c>
      <c r="D7" s="27" t="s">
        <v>18</v>
      </c>
      <c r="E7" s="30" t="s">
        <v>500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173</v>
      </c>
      <c r="F8" s="1"/>
      <c r="G8" s="12"/>
      <c r="H8" s="2"/>
    </row>
    <row r="9" spans="3:8" x14ac:dyDescent="0.25">
      <c r="C9" s="29" t="s">
        <v>66</v>
      </c>
      <c r="D9" s="27" t="s">
        <v>18</v>
      </c>
      <c r="E9" s="30" t="s">
        <v>169</v>
      </c>
      <c r="F9" s="1"/>
      <c r="G9" s="12"/>
      <c r="H9" s="2"/>
    </row>
    <row r="10" spans="3:8" x14ac:dyDescent="0.25">
      <c r="C10" s="29" t="s">
        <v>158</v>
      </c>
      <c r="D10" s="27" t="s">
        <v>18</v>
      </c>
      <c r="E10" s="30" t="s">
        <v>211</v>
      </c>
      <c r="F10" s="1"/>
      <c r="G10" s="12"/>
      <c r="H10" s="2"/>
    </row>
    <row r="11" spans="3:8" x14ac:dyDescent="0.25">
      <c r="C11" s="29" t="s">
        <v>428</v>
      </c>
      <c r="D11" s="27" t="s">
        <v>18</v>
      </c>
      <c r="E11" s="30" t="s">
        <v>523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101"/>
      <c r="D33" s="102"/>
      <c r="E33" s="103"/>
      <c r="F33" s="35" t="s">
        <v>179</v>
      </c>
      <c r="G33" s="36" t="s">
        <v>19</v>
      </c>
      <c r="H33" s="19"/>
    </row>
    <row r="34" spans="3:8" x14ac:dyDescent="0.25">
      <c r="C34" s="104"/>
      <c r="D34" s="105"/>
      <c r="E34" s="106"/>
      <c r="F34" s="37" t="s">
        <v>487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618</v>
      </c>
      <c r="G35" s="34" t="s">
        <v>19</v>
      </c>
      <c r="H35" s="19"/>
    </row>
    <row r="36" spans="3:8" x14ac:dyDescent="0.25">
      <c r="C36" s="1"/>
      <c r="D36" s="12"/>
      <c r="E36" s="2"/>
      <c r="F36" s="111" t="s">
        <v>619</v>
      </c>
      <c r="G36" s="112" t="s">
        <v>18</v>
      </c>
      <c r="H36" s="19"/>
    </row>
    <row r="37" spans="3:8" x14ac:dyDescent="0.25">
      <c r="C37" s="1"/>
      <c r="D37" s="12"/>
      <c r="E37" s="2"/>
      <c r="F37" s="37" t="s">
        <v>620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621</v>
      </c>
      <c r="G38" s="34" t="s">
        <v>19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COUNTA(C6:C11)</f>
        <v>6</v>
      </c>
    </row>
    <row r="51" spans="5:6" x14ac:dyDescent="0.25">
      <c r="E51" s="21" t="s">
        <v>36</v>
      </c>
      <c r="F51" s="12">
        <f>COUNTA(F33:F35,F37:F38)</f>
        <v>5</v>
      </c>
    </row>
    <row r="52" spans="5:6" x14ac:dyDescent="0.25">
      <c r="E52" s="21" t="s">
        <v>37</v>
      </c>
      <c r="F52" s="12">
        <v>0</v>
      </c>
    </row>
    <row r="53" spans="5:6" x14ac:dyDescent="0.25">
      <c r="E53" s="21" t="s">
        <v>38</v>
      </c>
      <c r="F53" s="12">
        <f>COUNTA(F36,C5)</f>
        <v>2</v>
      </c>
    </row>
    <row r="55" spans="5:6" x14ac:dyDescent="0.25">
      <c r="E55" s="21" t="s">
        <v>39</v>
      </c>
      <c r="F55" s="12">
        <f>F50/(F50+F52)</f>
        <v>1</v>
      </c>
    </row>
    <row r="56" spans="5:6" x14ac:dyDescent="0.25">
      <c r="E56" s="21" t="s">
        <v>40</v>
      </c>
      <c r="F56" s="12">
        <f>F50/(F50+F53)</f>
        <v>0.75</v>
      </c>
    </row>
    <row r="57" spans="5:6" x14ac:dyDescent="0.25">
      <c r="E57" s="21" t="s">
        <v>41</v>
      </c>
      <c r="F57" s="12">
        <f>F51/(F52+F51)</f>
        <v>1</v>
      </c>
    </row>
    <row r="58" spans="5:6" x14ac:dyDescent="0.25">
      <c r="E58" s="21" t="s">
        <v>278</v>
      </c>
      <c r="F58" s="12">
        <f>2*F50/((2*F50)+F52+F53)</f>
        <v>0.8571428571428571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F17" workbookViewId="0">
      <selection activeCell="F14" sqref="F1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2.85546875" customWidth="1"/>
    <col min="6" max="6" width="87.42578125" customWidth="1"/>
    <col min="7" max="7" width="28.42578125" customWidth="1"/>
    <col min="8" max="8" width="45.28515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66</v>
      </c>
      <c r="D5" s="26" t="s">
        <v>18</v>
      </c>
      <c r="E5" s="25" t="s">
        <v>169</v>
      </c>
      <c r="F5" s="142" t="s">
        <v>433</v>
      </c>
      <c r="G5" s="143" t="s">
        <v>19</v>
      </c>
      <c r="H5" s="144" t="s">
        <v>26</v>
      </c>
    </row>
    <row r="6" spans="3:8" x14ac:dyDescent="0.25">
      <c r="C6" s="29" t="s">
        <v>429</v>
      </c>
      <c r="D6" s="27" t="s">
        <v>18</v>
      </c>
      <c r="E6" s="30" t="s">
        <v>170</v>
      </c>
      <c r="F6" s="49" t="s">
        <v>434</v>
      </c>
      <c r="G6" s="50" t="s">
        <v>19</v>
      </c>
      <c r="H6" s="51" t="s">
        <v>26</v>
      </c>
    </row>
    <row r="7" spans="3:8" x14ac:dyDescent="0.25">
      <c r="C7" s="29" t="s">
        <v>617</v>
      </c>
      <c r="D7" s="27" t="s">
        <v>18</v>
      </c>
      <c r="E7" s="30" t="s">
        <v>616</v>
      </c>
      <c r="F7" s="29" t="s">
        <v>435</v>
      </c>
      <c r="G7" s="27" t="s">
        <v>18</v>
      </c>
      <c r="H7" s="30" t="s">
        <v>570</v>
      </c>
    </row>
    <row r="8" spans="3:8" x14ac:dyDescent="0.25">
      <c r="C8" s="134" t="s">
        <v>430</v>
      </c>
      <c r="D8" s="145" t="s">
        <v>19</v>
      </c>
      <c r="E8" s="135" t="s">
        <v>26</v>
      </c>
      <c r="F8" s="1"/>
      <c r="G8" s="12"/>
      <c r="H8" s="2"/>
    </row>
    <row r="9" spans="3:8" x14ac:dyDescent="0.25">
      <c r="C9" s="29" t="s">
        <v>431</v>
      </c>
      <c r="D9" s="27" t="s">
        <v>18</v>
      </c>
      <c r="E9" s="30" t="s">
        <v>211</v>
      </c>
      <c r="F9" s="1"/>
      <c r="G9" s="12"/>
      <c r="H9" s="2"/>
    </row>
    <row r="10" spans="3:8" x14ac:dyDescent="0.25">
      <c r="C10" s="29" t="s">
        <v>432</v>
      </c>
      <c r="D10" s="27" t="s">
        <v>18</v>
      </c>
      <c r="E10" s="30" t="s">
        <v>684</v>
      </c>
      <c r="F10" s="1"/>
      <c r="G10" s="12"/>
      <c r="H10" s="2"/>
    </row>
    <row r="11" spans="3:8" x14ac:dyDescent="0.25">
      <c r="C11" s="29" t="s">
        <v>688</v>
      </c>
      <c r="D11" s="27" t="s">
        <v>18</v>
      </c>
      <c r="E11" s="30" t="s">
        <v>685</v>
      </c>
      <c r="F11" s="1"/>
      <c r="G11" s="12"/>
      <c r="H11" s="2"/>
    </row>
    <row r="12" spans="3:8" x14ac:dyDescent="0.25">
      <c r="C12" s="29" t="s">
        <v>345</v>
      </c>
      <c r="D12" s="27" t="s">
        <v>18</v>
      </c>
      <c r="E12" s="30" t="s">
        <v>186</v>
      </c>
      <c r="F12" s="1"/>
      <c r="G12" s="12"/>
      <c r="H12" s="2"/>
    </row>
    <row r="13" spans="3:8" x14ac:dyDescent="0.25">
      <c r="C13" s="29" t="s">
        <v>677</v>
      </c>
      <c r="D13" s="27" t="s">
        <v>18</v>
      </c>
      <c r="E13" s="30" t="s">
        <v>171</v>
      </c>
      <c r="F13" s="1"/>
      <c r="G13" s="12"/>
      <c r="H13" s="2"/>
    </row>
    <row r="14" spans="3:8" x14ac:dyDescent="0.25">
      <c r="C14" s="29" t="s">
        <v>686</v>
      </c>
      <c r="D14" s="27" t="s">
        <v>18</v>
      </c>
      <c r="E14" s="30" t="s">
        <v>687</v>
      </c>
      <c r="F14" s="1"/>
      <c r="G14" s="12"/>
      <c r="H14" s="2"/>
    </row>
    <row r="15" spans="3:8" x14ac:dyDescent="0.25">
      <c r="C15" s="29" t="s">
        <v>635</v>
      </c>
      <c r="D15" s="27" t="s">
        <v>18</v>
      </c>
      <c r="E15" s="30" t="s">
        <v>185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9"/>
      <c r="D33" s="15"/>
      <c r="E33" s="10"/>
      <c r="F33" s="35" t="s">
        <v>33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689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31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623</v>
      </c>
      <c r="G36" s="34" t="s">
        <v>19</v>
      </c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COUNTA(C5:C7,C9:C15,F7)</f>
        <v>11</v>
      </c>
    </row>
    <row r="51" spans="5:6" x14ac:dyDescent="0.25">
      <c r="E51" s="21" t="s">
        <v>36</v>
      </c>
      <c r="F51" s="12">
        <f>COUNTA(F33:F36)</f>
        <v>4</v>
      </c>
    </row>
    <row r="52" spans="5:6" x14ac:dyDescent="0.25">
      <c r="E52" s="21" t="s">
        <v>37</v>
      </c>
      <c r="F52" s="12">
        <v>0</v>
      </c>
    </row>
    <row r="53" spans="5:6" x14ac:dyDescent="0.25">
      <c r="E53" s="21" t="s">
        <v>38</v>
      </c>
      <c r="F53" s="12">
        <f>COUNTA(F5:F6,C8)</f>
        <v>3</v>
      </c>
    </row>
    <row r="55" spans="5:6" x14ac:dyDescent="0.25">
      <c r="E55" s="21" t="s">
        <v>39</v>
      </c>
      <c r="F55" s="12">
        <f>F50/(F50+F52)</f>
        <v>1</v>
      </c>
    </row>
    <row r="56" spans="5:6" x14ac:dyDescent="0.25">
      <c r="E56" s="21" t="s">
        <v>40</v>
      </c>
      <c r="F56" s="12">
        <f>F50/(F50+F53)</f>
        <v>0.7857142857142857</v>
      </c>
    </row>
    <row r="57" spans="5:6" x14ac:dyDescent="0.25">
      <c r="E57" s="21" t="s">
        <v>41</v>
      </c>
      <c r="F57" s="12">
        <f>F51/(F52+F51)</f>
        <v>1</v>
      </c>
    </row>
    <row r="58" spans="5:6" x14ac:dyDescent="0.25">
      <c r="E58" s="21" t="s">
        <v>278</v>
      </c>
      <c r="F58" s="12">
        <f>2*F50/((2*F50)+F52+F53)</f>
        <v>0.88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workbookViewId="0">
      <selection activeCell="E16" sqref="C5:E1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6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436</v>
      </c>
      <c r="D5" s="26" t="s">
        <v>18</v>
      </c>
      <c r="E5" s="25" t="s">
        <v>685</v>
      </c>
      <c r="F5" s="46" t="s">
        <v>441</v>
      </c>
      <c r="G5" s="47" t="s">
        <v>19</v>
      </c>
      <c r="H5" s="48" t="s">
        <v>26</v>
      </c>
    </row>
    <row r="6" spans="3:8" x14ac:dyDescent="0.25">
      <c r="C6" s="29" t="s">
        <v>437</v>
      </c>
      <c r="D6" s="27" t="s">
        <v>18</v>
      </c>
      <c r="E6" s="30" t="s">
        <v>571</v>
      </c>
      <c r="F6" s="49" t="s">
        <v>373</v>
      </c>
      <c r="G6" s="50" t="s">
        <v>19</v>
      </c>
      <c r="H6" s="51" t="s">
        <v>26</v>
      </c>
    </row>
    <row r="7" spans="3:8" x14ac:dyDescent="0.25">
      <c r="C7" s="29" t="s">
        <v>4</v>
      </c>
      <c r="D7" s="27" t="s">
        <v>18</v>
      </c>
      <c r="E7" s="30" t="s">
        <v>169</v>
      </c>
      <c r="F7" s="1"/>
      <c r="G7" s="12"/>
      <c r="H7" s="2"/>
    </row>
    <row r="8" spans="3:8" x14ac:dyDescent="0.25">
      <c r="C8" s="29" t="s">
        <v>438</v>
      </c>
      <c r="D8" s="27" t="s">
        <v>18</v>
      </c>
      <c r="E8" s="30" t="s">
        <v>541</v>
      </c>
      <c r="F8" s="1"/>
      <c r="G8" s="12"/>
      <c r="H8" s="2"/>
    </row>
    <row r="9" spans="3:8" x14ac:dyDescent="0.25">
      <c r="C9" s="29" t="s">
        <v>88</v>
      </c>
      <c r="D9" s="27" t="s">
        <v>18</v>
      </c>
      <c r="E9" s="30" t="s">
        <v>196</v>
      </c>
      <c r="F9" s="1"/>
      <c r="G9" s="12"/>
      <c r="H9" s="2"/>
    </row>
    <row r="10" spans="3:8" x14ac:dyDescent="0.25">
      <c r="C10" s="29" t="s">
        <v>158</v>
      </c>
      <c r="D10" s="27" t="s">
        <v>18</v>
      </c>
      <c r="E10" s="30" t="s">
        <v>211</v>
      </c>
      <c r="F10" s="1"/>
      <c r="G10" s="12"/>
      <c r="H10" s="2"/>
    </row>
    <row r="11" spans="3:8" x14ac:dyDescent="0.25">
      <c r="C11" s="29" t="s">
        <v>575</v>
      </c>
      <c r="D11" s="27" t="s">
        <v>18</v>
      </c>
      <c r="E11" s="30" t="s">
        <v>576</v>
      </c>
      <c r="F11" s="1"/>
      <c r="G11" s="12"/>
      <c r="H11" s="2"/>
    </row>
    <row r="12" spans="3:8" x14ac:dyDescent="0.25">
      <c r="C12" s="29" t="s">
        <v>439</v>
      </c>
      <c r="D12" s="27" t="s">
        <v>18</v>
      </c>
      <c r="E12" s="30" t="s">
        <v>175</v>
      </c>
      <c r="F12" s="1"/>
      <c r="G12" s="12"/>
      <c r="H12" s="2"/>
    </row>
    <row r="13" spans="3:8" x14ac:dyDescent="0.25">
      <c r="C13" s="29" t="s">
        <v>573</v>
      </c>
      <c r="D13" s="27" t="s">
        <v>18</v>
      </c>
      <c r="E13" s="30" t="s">
        <v>574</v>
      </c>
      <c r="F13" s="1"/>
      <c r="G13" s="12"/>
      <c r="H13" s="2"/>
    </row>
    <row r="14" spans="3:8" x14ac:dyDescent="0.25">
      <c r="C14" s="29" t="s">
        <v>342</v>
      </c>
      <c r="D14" s="27" t="s">
        <v>18</v>
      </c>
      <c r="E14" s="30" t="s">
        <v>500</v>
      </c>
      <c r="F14" s="1"/>
      <c r="G14" s="12"/>
      <c r="H14" s="2"/>
    </row>
    <row r="15" spans="3:8" x14ac:dyDescent="0.25">
      <c r="C15" s="29" t="s">
        <v>7</v>
      </c>
      <c r="D15" s="27" t="s">
        <v>18</v>
      </c>
      <c r="E15" s="30" t="s">
        <v>173</v>
      </c>
      <c r="F15" s="1"/>
      <c r="G15" s="12"/>
      <c r="H15" s="2"/>
    </row>
    <row r="16" spans="3:8" x14ac:dyDescent="0.25">
      <c r="C16" s="29" t="s">
        <v>440</v>
      </c>
      <c r="D16" s="27" t="s">
        <v>18</v>
      </c>
      <c r="E16" s="30" t="s">
        <v>572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26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93" t="s">
        <v>17</v>
      </c>
      <c r="D32" s="194"/>
      <c r="E32" s="194"/>
      <c r="F32" s="194"/>
      <c r="G32" s="195"/>
      <c r="H32" s="18"/>
    </row>
    <row r="33" spans="3:8" ht="15.75" thickBot="1" x14ac:dyDescent="0.3">
      <c r="C33" s="199" t="s">
        <v>29</v>
      </c>
      <c r="D33" s="194"/>
      <c r="E33" s="195"/>
      <c r="F33" s="199" t="s">
        <v>34</v>
      </c>
      <c r="G33" s="200"/>
      <c r="H33" s="18"/>
    </row>
    <row r="34" spans="3:8" ht="15.75" thickBot="1" x14ac:dyDescent="0.3">
      <c r="C34" s="8" t="s">
        <v>28</v>
      </c>
      <c r="D34" s="8" t="s">
        <v>27</v>
      </c>
      <c r="E34" s="8" t="s">
        <v>20</v>
      </c>
      <c r="F34" s="8" t="s">
        <v>28</v>
      </c>
      <c r="G34" s="8" t="s">
        <v>27</v>
      </c>
      <c r="H34" s="20"/>
    </row>
    <row r="35" spans="3:8" ht="15.75" thickBot="1" x14ac:dyDescent="0.3">
      <c r="C35" s="38" t="s">
        <v>184</v>
      </c>
      <c r="D35" s="39" t="s">
        <v>19</v>
      </c>
      <c r="E35" s="40" t="s">
        <v>185</v>
      </c>
      <c r="F35" s="35" t="s">
        <v>179</v>
      </c>
      <c r="G35" s="36" t="s">
        <v>19</v>
      </c>
      <c r="H35" s="19"/>
    </row>
    <row r="36" spans="3:8" ht="15.75" thickBot="1" x14ac:dyDescent="0.3">
      <c r="C36" s="85"/>
      <c r="D36" s="86"/>
      <c r="E36" s="87"/>
      <c r="F36" s="62" t="s">
        <v>623</v>
      </c>
      <c r="G36" s="36" t="s">
        <v>19</v>
      </c>
      <c r="H36" s="19"/>
    </row>
    <row r="37" spans="3:8" ht="15.75" thickBot="1" x14ac:dyDescent="0.3">
      <c r="C37" s="85"/>
      <c r="D37" s="86"/>
      <c r="E37" s="87"/>
      <c r="F37" s="62" t="s">
        <v>700</v>
      </c>
      <c r="G37" s="36" t="s">
        <v>19</v>
      </c>
      <c r="H37" s="19"/>
    </row>
    <row r="38" spans="3:8" ht="15.75" thickBot="1" x14ac:dyDescent="0.3">
      <c r="C38" s="85"/>
      <c r="D38" s="86"/>
      <c r="E38" s="87"/>
      <c r="F38" s="62" t="s">
        <v>715</v>
      </c>
      <c r="G38" s="36" t="s">
        <v>19</v>
      </c>
      <c r="H38" s="19"/>
    </row>
    <row r="39" spans="3:8" ht="15.75" thickBot="1" x14ac:dyDescent="0.3">
      <c r="C39" s="85"/>
      <c r="D39" s="86"/>
      <c r="E39" s="87"/>
      <c r="F39" s="62" t="s">
        <v>698</v>
      </c>
      <c r="G39" s="36" t="s">
        <v>19</v>
      </c>
      <c r="H39" s="19"/>
    </row>
    <row r="40" spans="3:8" x14ac:dyDescent="0.25">
      <c r="C40" s="85"/>
      <c r="D40" s="86"/>
      <c r="E40" s="87"/>
      <c r="F40" s="62" t="s">
        <v>434</v>
      </c>
      <c r="G40" s="36" t="s">
        <v>19</v>
      </c>
      <c r="H40" s="19"/>
    </row>
    <row r="41" spans="3:8" x14ac:dyDescent="0.25">
      <c r="C41" s="1"/>
      <c r="D41" s="12"/>
      <c r="E41" s="2"/>
      <c r="F41" s="37" t="s">
        <v>577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578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30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579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580</v>
      </c>
      <c r="G45" s="34" t="s">
        <v>19</v>
      </c>
      <c r="H45" s="19"/>
    </row>
    <row r="46" spans="3:8" x14ac:dyDescent="0.25">
      <c r="C46" s="1"/>
      <c r="D46" s="12"/>
      <c r="E46" s="2"/>
      <c r="F46" s="49" t="s">
        <v>461</v>
      </c>
      <c r="G46" s="51" t="s">
        <v>18</v>
      </c>
      <c r="H46" s="19"/>
    </row>
    <row r="47" spans="3:8" x14ac:dyDescent="0.25">
      <c r="C47" s="1"/>
      <c r="D47" s="12"/>
      <c r="E47" s="2"/>
      <c r="F47" s="49" t="s">
        <v>373</v>
      </c>
      <c r="G47" s="51" t="s">
        <v>18</v>
      </c>
      <c r="H47" s="19"/>
    </row>
    <row r="48" spans="3:8" ht="15.75" thickBot="1" x14ac:dyDescent="0.3">
      <c r="C48" s="3"/>
      <c r="D48" s="16"/>
      <c r="E48" s="4"/>
      <c r="F48" s="6"/>
      <c r="G48" s="4"/>
      <c r="H48" s="19"/>
    </row>
    <row r="49" spans="5:6" ht="15.75" thickBot="1" x14ac:dyDescent="0.3"/>
    <row r="50" spans="5:6" x14ac:dyDescent="0.25">
      <c r="E50" s="24" t="s">
        <v>271</v>
      </c>
      <c r="F50" s="25" t="s">
        <v>272</v>
      </c>
    </row>
    <row r="51" spans="5:6" x14ac:dyDescent="0.25">
      <c r="E51" s="33" t="s">
        <v>270</v>
      </c>
      <c r="F51" s="34" t="s">
        <v>273</v>
      </c>
    </row>
    <row r="52" spans="5:6" x14ac:dyDescent="0.25">
      <c r="E52" s="31" t="s">
        <v>274</v>
      </c>
      <c r="F52" s="32" t="s">
        <v>276</v>
      </c>
    </row>
    <row r="53" spans="5:6" ht="15.75" thickBot="1" x14ac:dyDescent="0.3">
      <c r="E53" s="44" t="s">
        <v>275</v>
      </c>
      <c r="F53" s="45" t="s">
        <v>277</v>
      </c>
    </row>
    <row r="54" spans="5:6" ht="15.75" thickBot="1" x14ac:dyDescent="0.3"/>
    <row r="55" spans="5:6" ht="15.75" thickBot="1" x14ac:dyDescent="0.3">
      <c r="E55" s="67" t="s">
        <v>281</v>
      </c>
      <c r="F55" s="68" t="s">
        <v>282</v>
      </c>
    </row>
    <row r="57" spans="5:6" x14ac:dyDescent="0.25">
      <c r="E57" s="21" t="s">
        <v>35</v>
      </c>
      <c r="F57" s="12">
        <f>COUNTA(C5:C16)</f>
        <v>12</v>
      </c>
    </row>
    <row r="58" spans="5:6" x14ac:dyDescent="0.25">
      <c r="E58" s="21" t="s">
        <v>36</v>
      </c>
      <c r="F58" s="12">
        <f>COUNTA(F35:F45)</f>
        <v>11</v>
      </c>
    </row>
    <row r="59" spans="5:6" x14ac:dyDescent="0.25">
      <c r="E59" s="21" t="s">
        <v>37</v>
      </c>
      <c r="F59" s="12">
        <f>COUNTA(C35)</f>
        <v>1</v>
      </c>
    </row>
    <row r="60" spans="5:6" x14ac:dyDescent="0.25">
      <c r="E60" s="21" t="s">
        <v>38</v>
      </c>
      <c r="F60" s="12">
        <f>COUNTA(F5,F6,F46,F47)</f>
        <v>4</v>
      </c>
    </row>
    <row r="62" spans="5:6" x14ac:dyDescent="0.25">
      <c r="E62" s="21" t="s">
        <v>39</v>
      </c>
      <c r="F62" s="12">
        <f>F57/(F57+F59)</f>
        <v>0.92307692307692313</v>
      </c>
    </row>
    <row r="63" spans="5:6" x14ac:dyDescent="0.25">
      <c r="E63" s="21" t="s">
        <v>40</v>
      </c>
      <c r="F63" s="12">
        <f>F57/(F57+F60)</f>
        <v>0.75</v>
      </c>
    </row>
    <row r="64" spans="5:6" x14ac:dyDescent="0.25">
      <c r="E64" s="21" t="s">
        <v>41</v>
      </c>
      <c r="F64" s="12">
        <f>F58/(F59+F58)</f>
        <v>0.91666666666666663</v>
      </c>
    </row>
    <row r="65" spans="5:6" x14ac:dyDescent="0.25">
      <c r="E65" s="21" t="s">
        <v>278</v>
      </c>
      <c r="F65" s="12">
        <f>2*F57/((2*F57)+F59+F60)</f>
        <v>0.82758620689655171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D18" sqref="D1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54.140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66</v>
      </c>
      <c r="D5" s="26" t="s">
        <v>18</v>
      </c>
      <c r="E5" s="25" t="s">
        <v>169</v>
      </c>
      <c r="F5" s="46" t="s">
        <v>445</v>
      </c>
      <c r="G5" s="47" t="s">
        <v>19</v>
      </c>
      <c r="H5" s="48" t="s">
        <v>26</v>
      </c>
    </row>
    <row r="6" spans="3:8" x14ac:dyDescent="0.25">
      <c r="C6" s="29" t="s">
        <v>442</v>
      </c>
      <c r="D6" s="27" t="s">
        <v>18</v>
      </c>
      <c r="E6" s="30" t="s">
        <v>173</v>
      </c>
      <c r="F6" s="29" t="s">
        <v>680</v>
      </c>
      <c r="G6" s="27" t="s">
        <v>18</v>
      </c>
      <c r="H6" s="30" t="s">
        <v>242</v>
      </c>
    </row>
    <row r="7" spans="3:8" x14ac:dyDescent="0.25">
      <c r="C7" s="29" t="s">
        <v>431</v>
      </c>
      <c r="D7" s="27" t="s">
        <v>18</v>
      </c>
      <c r="E7" s="30" t="s">
        <v>211</v>
      </c>
      <c r="F7" s="49" t="s">
        <v>446</v>
      </c>
      <c r="G7" s="50" t="s">
        <v>19</v>
      </c>
      <c r="H7" s="51" t="s">
        <v>26</v>
      </c>
    </row>
    <row r="8" spans="3:8" x14ac:dyDescent="0.25">
      <c r="C8" s="29" t="s">
        <v>581</v>
      </c>
      <c r="D8" s="27" t="s">
        <v>18</v>
      </c>
      <c r="E8" s="30" t="s">
        <v>582</v>
      </c>
      <c r="F8" s="1"/>
      <c r="G8" s="12"/>
      <c r="H8" s="2"/>
    </row>
    <row r="9" spans="3:8" x14ac:dyDescent="0.25">
      <c r="C9" s="29" t="s">
        <v>91</v>
      </c>
      <c r="D9" s="27" t="s">
        <v>18</v>
      </c>
      <c r="E9" s="30" t="s">
        <v>258</v>
      </c>
      <c r="F9" s="1"/>
      <c r="G9" s="12"/>
      <c r="H9" s="2"/>
    </row>
    <row r="10" spans="3:8" x14ac:dyDescent="0.25">
      <c r="C10" s="49" t="s">
        <v>443</v>
      </c>
      <c r="D10" s="50" t="s">
        <v>19</v>
      </c>
      <c r="E10" s="51" t="s">
        <v>26</v>
      </c>
      <c r="F10" s="1"/>
      <c r="G10" s="12"/>
      <c r="H10" s="2"/>
    </row>
    <row r="11" spans="3:8" x14ac:dyDescent="0.25">
      <c r="C11" s="29" t="s">
        <v>5</v>
      </c>
      <c r="D11" s="27" t="s">
        <v>18</v>
      </c>
      <c r="E11" s="30" t="s">
        <v>165</v>
      </c>
      <c r="F11" s="1"/>
      <c r="G11" s="12"/>
      <c r="H11" s="2"/>
    </row>
    <row r="12" spans="3:8" x14ac:dyDescent="0.25">
      <c r="C12" s="29" t="s">
        <v>617</v>
      </c>
      <c r="D12" s="27" t="s">
        <v>18</v>
      </c>
      <c r="E12" s="30" t="s">
        <v>616</v>
      </c>
      <c r="F12" s="1"/>
      <c r="G12" s="12"/>
      <c r="H12" s="2"/>
    </row>
    <row r="13" spans="3:8" x14ac:dyDescent="0.25">
      <c r="C13" s="29" t="s">
        <v>6</v>
      </c>
      <c r="D13" s="27" t="s">
        <v>18</v>
      </c>
      <c r="E13" s="30" t="s">
        <v>170</v>
      </c>
      <c r="F13" s="1"/>
      <c r="G13" s="12"/>
      <c r="H13" s="2"/>
    </row>
    <row r="14" spans="3:8" x14ac:dyDescent="0.25">
      <c r="C14" s="29" t="s">
        <v>444</v>
      </c>
      <c r="D14" s="27" t="s">
        <v>18</v>
      </c>
      <c r="E14" s="30" t="s">
        <v>196</v>
      </c>
      <c r="F14" s="1"/>
      <c r="G14" s="12"/>
      <c r="H14" s="2"/>
    </row>
    <row r="15" spans="3:8" x14ac:dyDescent="0.25">
      <c r="C15" s="29" t="s">
        <v>679</v>
      </c>
      <c r="D15" s="27" t="s">
        <v>18</v>
      </c>
      <c r="E15" s="30" t="s">
        <v>678</v>
      </c>
      <c r="F15" s="1"/>
      <c r="G15" s="12"/>
      <c r="H15" s="2"/>
    </row>
    <row r="16" spans="3:8" x14ac:dyDescent="0.25">
      <c r="C16" s="29" t="s">
        <v>48</v>
      </c>
      <c r="D16" s="27" t="s">
        <v>18</v>
      </c>
      <c r="E16" s="30" t="s">
        <v>174</v>
      </c>
      <c r="F16" s="1"/>
      <c r="G16" s="12"/>
      <c r="H16" s="2"/>
    </row>
    <row r="17" spans="3:8" x14ac:dyDescent="0.25">
      <c r="C17" s="29" t="s">
        <v>184</v>
      </c>
      <c r="D17" s="27" t="s">
        <v>18</v>
      </c>
      <c r="E17" s="30" t="s">
        <v>185</v>
      </c>
      <c r="F17" s="1"/>
      <c r="G17" s="12"/>
      <c r="H17" s="2"/>
    </row>
    <row r="18" spans="3:8" x14ac:dyDescent="0.25">
      <c r="C18" s="29" t="s">
        <v>677</v>
      </c>
      <c r="D18" s="27" t="s">
        <v>18</v>
      </c>
      <c r="E18" s="30" t="s">
        <v>171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26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93" t="s">
        <v>17</v>
      </c>
      <c r="D29" s="194"/>
      <c r="E29" s="194"/>
      <c r="F29" s="194"/>
      <c r="G29" s="195"/>
      <c r="H29" s="18"/>
    </row>
    <row r="30" spans="3:8" ht="15.75" thickBot="1" x14ac:dyDescent="0.3">
      <c r="C30" s="199" t="s">
        <v>29</v>
      </c>
      <c r="D30" s="194"/>
      <c r="E30" s="195"/>
      <c r="F30" s="199" t="s">
        <v>34</v>
      </c>
      <c r="G30" s="200"/>
      <c r="H30" s="18"/>
    </row>
    <row r="31" spans="3:8" ht="15.75" thickBot="1" x14ac:dyDescent="0.3">
      <c r="C31" s="8" t="s">
        <v>28</v>
      </c>
      <c r="D31" s="8" t="s">
        <v>27</v>
      </c>
      <c r="E31" s="8" t="s">
        <v>20</v>
      </c>
      <c r="F31" s="8" t="s">
        <v>28</v>
      </c>
      <c r="G31" s="8" t="s">
        <v>27</v>
      </c>
      <c r="H31" s="20"/>
    </row>
    <row r="32" spans="3:8" x14ac:dyDescent="0.25">
      <c r="C32" s="38" t="s">
        <v>226</v>
      </c>
      <c r="D32" s="39"/>
      <c r="E32" s="40" t="s">
        <v>218</v>
      </c>
      <c r="F32" s="35" t="s">
        <v>583</v>
      </c>
      <c r="G32" s="36" t="s">
        <v>19</v>
      </c>
      <c r="H32" s="19"/>
    </row>
    <row r="33" spans="3:8" x14ac:dyDescent="0.25">
      <c r="C33" s="1"/>
      <c r="D33" s="12"/>
      <c r="E33" s="2"/>
      <c r="F33" s="37" t="s">
        <v>30</v>
      </c>
      <c r="G33" s="34" t="s">
        <v>19</v>
      </c>
      <c r="H33" s="19"/>
    </row>
    <row r="34" spans="3:8" x14ac:dyDescent="0.25">
      <c r="C34" s="1"/>
      <c r="D34" s="12"/>
      <c r="E34" s="2"/>
      <c r="F34" s="69" t="s">
        <v>584</v>
      </c>
      <c r="G34" s="70" t="s">
        <v>18</v>
      </c>
      <c r="H34" s="19"/>
    </row>
    <row r="35" spans="3:8" x14ac:dyDescent="0.25">
      <c r="C35" s="1"/>
      <c r="D35" s="12"/>
      <c r="E35" s="2"/>
      <c r="F35" s="37" t="s">
        <v>623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629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681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682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656</v>
      </c>
      <c r="G39" s="34" t="s">
        <v>19</v>
      </c>
      <c r="H39" s="19"/>
    </row>
    <row r="40" spans="3:8" ht="15.75" thickBot="1" x14ac:dyDescent="0.3">
      <c r="C40" s="3"/>
      <c r="D40" s="16"/>
      <c r="E40" s="4"/>
      <c r="F40" s="56" t="s">
        <v>434</v>
      </c>
      <c r="G40" s="43" t="s">
        <v>19</v>
      </c>
      <c r="H40" s="19"/>
    </row>
    <row r="41" spans="3:8" x14ac:dyDescent="0.25">
      <c r="C41" s="19"/>
      <c r="D41" s="19"/>
      <c r="E41" s="19"/>
      <c r="F41" s="141"/>
      <c r="G41" s="19"/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COUNTA(C5:C9,C11:C18,F6)</f>
        <v>14</v>
      </c>
    </row>
    <row r="51" spans="5:6" x14ac:dyDescent="0.25">
      <c r="E51" s="21" t="s">
        <v>36</v>
      </c>
      <c r="F51" s="12">
        <f>COUNTA(F32:F33,F35:F40)</f>
        <v>8</v>
      </c>
    </row>
    <row r="52" spans="5:6" x14ac:dyDescent="0.25">
      <c r="E52" s="21" t="s">
        <v>37</v>
      </c>
      <c r="F52" s="12">
        <f>COUNTA(C32)</f>
        <v>1</v>
      </c>
    </row>
    <row r="53" spans="5:6" x14ac:dyDescent="0.25">
      <c r="E53" s="21" t="s">
        <v>38</v>
      </c>
      <c r="F53" s="12">
        <f>COUNTA(F34,F7,F5,C10)</f>
        <v>4</v>
      </c>
    </row>
    <row r="55" spans="5:6" x14ac:dyDescent="0.25">
      <c r="E55" s="21" t="s">
        <v>39</v>
      </c>
      <c r="F55" s="12">
        <f>F50/(F50+F52)</f>
        <v>0.93333333333333335</v>
      </c>
    </row>
    <row r="56" spans="5:6" x14ac:dyDescent="0.25">
      <c r="E56" s="21" t="s">
        <v>40</v>
      </c>
      <c r="F56" s="12">
        <f>F50/(F50+F53)</f>
        <v>0.77777777777777779</v>
      </c>
    </row>
    <row r="57" spans="5:6" x14ac:dyDescent="0.25">
      <c r="E57" s="21" t="s">
        <v>41</v>
      </c>
      <c r="F57" s="12">
        <f>F51/(F52+F51)</f>
        <v>0.88888888888888884</v>
      </c>
    </row>
    <row r="58" spans="5:6" x14ac:dyDescent="0.25">
      <c r="E58" s="21" t="s">
        <v>278</v>
      </c>
      <c r="F58" s="12">
        <f>2*F50/((2*F50)+F52+F53)</f>
        <v>0.84848484848484851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9"/>
  <sheetViews>
    <sheetView topLeftCell="F28" zoomScaleNormal="100" workbookViewId="0">
      <selection activeCell="D14" sqref="D1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67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437</v>
      </c>
      <c r="D5" s="26" t="s">
        <v>18</v>
      </c>
      <c r="E5" s="25" t="s">
        <v>571</v>
      </c>
      <c r="F5" s="46" t="s">
        <v>450</v>
      </c>
      <c r="G5" s="47" t="s">
        <v>19</v>
      </c>
      <c r="H5" s="48" t="s">
        <v>26</v>
      </c>
    </row>
    <row r="6" spans="3:8" x14ac:dyDescent="0.25">
      <c r="C6" s="29" t="s">
        <v>447</v>
      </c>
      <c r="D6" s="27" t="s">
        <v>18</v>
      </c>
      <c r="E6" s="30" t="s">
        <v>236</v>
      </c>
      <c r="F6" s="29" t="s">
        <v>665</v>
      </c>
      <c r="G6" s="27" t="s">
        <v>18</v>
      </c>
      <c r="H6" s="30" t="s">
        <v>474</v>
      </c>
    </row>
    <row r="7" spans="3:8" x14ac:dyDescent="0.25">
      <c r="C7" s="29" t="s">
        <v>4</v>
      </c>
      <c r="D7" s="27" t="s">
        <v>18</v>
      </c>
      <c r="E7" s="30" t="s">
        <v>169</v>
      </c>
      <c r="F7" s="29" t="s">
        <v>643</v>
      </c>
      <c r="G7" s="27" t="s">
        <v>18</v>
      </c>
      <c r="H7" s="30" t="s">
        <v>644</v>
      </c>
    </row>
    <row r="8" spans="3:8" x14ac:dyDescent="0.25">
      <c r="C8" s="49" t="s">
        <v>448</v>
      </c>
      <c r="D8" s="50" t="s">
        <v>19</v>
      </c>
      <c r="E8" s="51" t="s">
        <v>26</v>
      </c>
      <c r="F8" s="49" t="s">
        <v>453</v>
      </c>
      <c r="G8" s="50" t="s">
        <v>19</v>
      </c>
      <c r="H8" s="51" t="s">
        <v>26</v>
      </c>
    </row>
    <row r="9" spans="3:8" x14ac:dyDescent="0.25">
      <c r="C9" s="29" t="s">
        <v>5</v>
      </c>
      <c r="D9" s="27" t="s">
        <v>18</v>
      </c>
      <c r="E9" s="30" t="s">
        <v>165</v>
      </c>
      <c r="F9" s="49" t="s">
        <v>454</v>
      </c>
      <c r="G9" s="50" t="s">
        <v>19</v>
      </c>
      <c r="H9" s="51" t="s">
        <v>26</v>
      </c>
    </row>
    <row r="10" spans="3:8" x14ac:dyDescent="0.25">
      <c r="C10" s="29" t="s">
        <v>585</v>
      </c>
      <c r="D10" s="27" t="s">
        <v>18</v>
      </c>
      <c r="E10" s="30" t="s">
        <v>586</v>
      </c>
      <c r="F10" s="49" t="s">
        <v>455</v>
      </c>
      <c r="G10" s="50" t="s">
        <v>19</v>
      </c>
      <c r="H10" s="51" t="s">
        <v>26</v>
      </c>
    </row>
    <row r="11" spans="3:8" x14ac:dyDescent="0.25">
      <c r="C11" s="29" t="s">
        <v>6</v>
      </c>
      <c r="D11" s="27" t="s">
        <v>18</v>
      </c>
      <c r="E11" s="30" t="s">
        <v>170</v>
      </c>
      <c r="F11" s="49" t="s">
        <v>456</v>
      </c>
      <c r="G11" s="50" t="s">
        <v>19</v>
      </c>
      <c r="H11" s="51" t="s">
        <v>26</v>
      </c>
    </row>
    <row r="12" spans="3:8" x14ac:dyDescent="0.25">
      <c r="C12" s="29" t="s">
        <v>444</v>
      </c>
      <c r="D12" s="27" t="s">
        <v>18</v>
      </c>
      <c r="E12" s="30" t="s">
        <v>196</v>
      </c>
      <c r="F12" s="49" t="s">
        <v>457</v>
      </c>
      <c r="G12" s="50" t="s">
        <v>19</v>
      </c>
      <c r="H12" s="51" t="s">
        <v>26</v>
      </c>
    </row>
    <row r="13" spans="3:8" x14ac:dyDescent="0.25">
      <c r="C13" s="49" t="s">
        <v>449</v>
      </c>
      <c r="D13" s="50" t="s">
        <v>19</v>
      </c>
      <c r="E13" s="51" t="s">
        <v>26</v>
      </c>
      <c r="F13" s="29" t="s">
        <v>669</v>
      </c>
      <c r="G13" s="27" t="s">
        <v>18</v>
      </c>
      <c r="H13" s="30" t="s">
        <v>650</v>
      </c>
    </row>
    <row r="14" spans="3:8" x14ac:dyDescent="0.25">
      <c r="C14" s="29" t="s">
        <v>44</v>
      </c>
      <c r="D14" s="27" t="s">
        <v>18</v>
      </c>
      <c r="E14" s="30" t="s">
        <v>233</v>
      </c>
      <c r="F14" s="29" t="s">
        <v>668</v>
      </c>
      <c r="G14" s="27" t="s">
        <v>18</v>
      </c>
      <c r="H14" s="30" t="s">
        <v>564</v>
      </c>
    </row>
    <row r="15" spans="3:8" x14ac:dyDescent="0.25">
      <c r="C15" s="29" t="s">
        <v>380</v>
      </c>
      <c r="D15" s="27" t="s">
        <v>18</v>
      </c>
      <c r="E15" s="30" t="s">
        <v>532</v>
      </c>
      <c r="F15" s="29" t="s">
        <v>347</v>
      </c>
      <c r="G15" s="27" t="s">
        <v>18</v>
      </c>
      <c r="H15" s="30" t="s">
        <v>194</v>
      </c>
    </row>
    <row r="16" spans="3:8" x14ac:dyDescent="0.25">
      <c r="C16" s="29" t="s">
        <v>47</v>
      </c>
      <c r="D16" s="27" t="s">
        <v>18</v>
      </c>
      <c r="E16" s="30" t="s">
        <v>172</v>
      </c>
      <c r="F16" s="29" t="s">
        <v>478</v>
      </c>
      <c r="G16" s="27" t="s">
        <v>18</v>
      </c>
      <c r="H16" s="30" t="s">
        <v>177</v>
      </c>
    </row>
    <row r="17" spans="3:8" x14ac:dyDescent="0.25">
      <c r="C17" s="29" t="s">
        <v>48</v>
      </c>
      <c r="D17" s="27" t="s">
        <v>18</v>
      </c>
      <c r="E17" s="30" t="s">
        <v>174</v>
      </c>
      <c r="F17" s="29" t="s">
        <v>460</v>
      </c>
      <c r="G17" s="27" t="s">
        <v>18</v>
      </c>
      <c r="H17" s="30" t="s">
        <v>651</v>
      </c>
    </row>
    <row r="18" spans="3:8" x14ac:dyDescent="0.25">
      <c r="C18" s="29" t="s">
        <v>342</v>
      </c>
      <c r="D18" s="27" t="s">
        <v>18</v>
      </c>
      <c r="E18" s="30" t="s">
        <v>500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173</v>
      </c>
      <c r="F19" s="1"/>
      <c r="G19" s="12"/>
      <c r="H19" s="2"/>
    </row>
    <row r="20" spans="3:8" x14ac:dyDescent="0.25">
      <c r="C20" s="29" t="s">
        <v>663</v>
      </c>
      <c r="D20" s="27" t="s">
        <v>18</v>
      </c>
      <c r="E20" s="30" t="s">
        <v>664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226</v>
      </c>
      <c r="D33" s="39" t="s">
        <v>19</v>
      </c>
      <c r="E33" s="40" t="s">
        <v>218</v>
      </c>
      <c r="F33" s="71" t="s">
        <v>539</v>
      </c>
      <c r="G33" s="72" t="s">
        <v>18</v>
      </c>
      <c r="H33" s="19"/>
    </row>
    <row r="34" spans="3:8" x14ac:dyDescent="0.25">
      <c r="C34" s="121" t="s">
        <v>666</v>
      </c>
      <c r="D34" s="122" t="s">
        <v>19</v>
      </c>
      <c r="E34" s="123" t="s">
        <v>667</v>
      </c>
      <c r="F34" s="62" t="s">
        <v>623</v>
      </c>
      <c r="G34" s="55" t="s">
        <v>19</v>
      </c>
      <c r="H34" s="19"/>
    </row>
    <row r="35" spans="3:8" x14ac:dyDescent="0.25">
      <c r="C35" s="1"/>
      <c r="D35" s="12"/>
      <c r="E35" s="2"/>
      <c r="F35" s="128" t="s">
        <v>670</v>
      </c>
      <c r="G35" s="129" t="s">
        <v>19</v>
      </c>
      <c r="H35" s="19"/>
    </row>
    <row r="36" spans="3:8" x14ac:dyDescent="0.25">
      <c r="C36" s="1"/>
      <c r="D36" s="12"/>
      <c r="E36" s="2"/>
      <c r="F36" s="37" t="s">
        <v>628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587</v>
      </c>
      <c r="G37" s="34" t="s">
        <v>19</v>
      </c>
      <c r="H37" s="19"/>
    </row>
    <row r="38" spans="3:8" x14ac:dyDescent="0.25">
      <c r="C38" s="1"/>
      <c r="D38" s="12"/>
      <c r="E38" s="2"/>
      <c r="F38" s="128" t="s">
        <v>656</v>
      </c>
      <c r="G38" s="129" t="s">
        <v>19</v>
      </c>
      <c r="H38" s="19"/>
    </row>
    <row r="39" spans="3:8" x14ac:dyDescent="0.25">
      <c r="C39" s="1"/>
      <c r="D39" s="12"/>
      <c r="E39" s="2"/>
      <c r="F39" s="137" t="s">
        <v>451</v>
      </c>
      <c r="G39" s="138" t="s">
        <v>19</v>
      </c>
      <c r="H39" s="19"/>
    </row>
    <row r="40" spans="3:8" x14ac:dyDescent="0.25">
      <c r="C40" s="1"/>
      <c r="D40" s="12"/>
      <c r="E40" s="2"/>
      <c r="F40" s="137" t="s">
        <v>452</v>
      </c>
      <c r="G40" s="138" t="s">
        <v>19</v>
      </c>
      <c r="H40" s="19"/>
    </row>
    <row r="41" spans="3:8" x14ac:dyDescent="0.25">
      <c r="C41" s="1"/>
      <c r="D41" s="12"/>
      <c r="E41" s="2"/>
      <c r="F41" s="37" t="s">
        <v>31</v>
      </c>
      <c r="G41" s="34" t="s">
        <v>19</v>
      </c>
      <c r="H41" s="19"/>
    </row>
    <row r="42" spans="3:8" x14ac:dyDescent="0.25">
      <c r="C42" s="1"/>
      <c r="D42" s="12"/>
      <c r="E42" s="2"/>
      <c r="F42" s="69" t="s">
        <v>588</v>
      </c>
      <c r="G42" s="70" t="s">
        <v>18</v>
      </c>
      <c r="H42" s="19"/>
    </row>
    <row r="43" spans="3:8" x14ac:dyDescent="0.25">
      <c r="C43" s="1"/>
      <c r="D43" s="12"/>
      <c r="E43" s="2"/>
      <c r="F43" s="69" t="s">
        <v>455</v>
      </c>
      <c r="G43" s="70" t="s">
        <v>18</v>
      </c>
      <c r="H43" s="19"/>
    </row>
    <row r="44" spans="3:8" x14ac:dyDescent="0.25">
      <c r="C44" s="1"/>
      <c r="D44" s="12"/>
      <c r="E44" s="2"/>
      <c r="F44" s="69" t="s">
        <v>654</v>
      </c>
      <c r="G44" s="70" t="s">
        <v>18</v>
      </c>
      <c r="H44" s="19"/>
    </row>
    <row r="45" spans="3:8" x14ac:dyDescent="0.25">
      <c r="C45" s="1"/>
      <c r="D45" s="12"/>
      <c r="E45" s="2"/>
      <c r="F45" s="69" t="s">
        <v>182</v>
      </c>
      <c r="G45" s="70" t="s">
        <v>18</v>
      </c>
      <c r="H45" s="19"/>
    </row>
    <row r="46" spans="3:8" x14ac:dyDescent="0.25">
      <c r="C46" s="1"/>
      <c r="D46" s="12"/>
      <c r="E46" s="2"/>
      <c r="F46" s="137" t="s">
        <v>671</v>
      </c>
      <c r="G46" s="138" t="s">
        <v>18</v>
      </c>
      <c r="H46" s="19"/>
    </row>
    <row r="47" spans="3:8" x14ac:dyDescent="0.25">
      <c r="C47" s="1"/>
      <c r="D47" s="12"/>
      <c r="E47" s="2"/>
      <c r="F47" s="137" t="s">
        <v>673</v>
      </c>
      <c r="G47" s="138" t="s">
        <v>18</v>
      </c>
      <c r="H47" s="19"/>
    </row>
    <row r="48" spans="3:8" x14ac:dyDescent="0.25">
      <c r="C48" s="1"/>
      <c r="D48" s="12"/>
      <c r="E48" s="2"/>
      <c r="F48" s="37" t="s">
        <v>674</v>
      </c>
      <c r="G48" s="34" t="s">
        <v>19</v>
      </c>
      <c r="H48" s="19"/>
    </row>
    <row r="49" spans="3:8" x14ac:dyDescent="0.25">
      <c r="C49" s="1"/>
      <c r="D49" s="12"/>
      <c r="E49" s="2"/>
      <c r="F49" s="37" t="s">
        <v>675</v>
      </c>
      <c r="G49" s="34" t="s">
        <v>19</v>
      </c>
      <c r="H49" s="19"/>
    </row>
    <row r="50" spans="3:8" x14ac:dyDescent="0.25">
      <c r="C50" s="1"/>
      <c r="D50" s="12"/>
      <c r="E50" s="2"/>
      <c r="F50" s="69" t="s">
        <v>672</v>
      </c>
      <c r="G50" s="70" t="s">
        <v>18</v>
      </c>
      <c r="H50" s="19"/>
    </row>
    <row r="51" spans="3:8" ht="15.75" thickBot="1" x14ac:dyDescent="0.3">
      <c r="C51" s="3"/>
      <c r="D51" s="16"/>
      <c r="E51" s="4"/>
      <c r="F51" s="139" t="s">
        <v>676</v>
      </c>
      <c r="G51" s="140" t="s">
        <v>19</v>
      </c>
      <c r="H51" s="19"/>
    </row>
    <row r="52" spans="3:8" x14ac:dyDescent="0.25">
      <c r="C52" s="19"/>
      <c r="D52" s="19"/>
      <c r="E52" s="19"/>
      <c r="F52" s="136"/>
      <c r="G52" s="136"/>
      <c r="H52" s="19"/>
    </row>
    <row r="53" spans="3:8" ht="15.75" thickBot="1" x14ac:dyDescent="0.3"/>
    <row r="54" spans="3:8" x14ac:dyDescent="0.25">
      <c r="E54" s="24" t="s">
        <v>271</v>
      </c>
      <c r="F54" s="25" t="s">
        <v>272</v>
      </c>
    </row>
    <row r="55" spans="3:8" x14ac:dyDescent="0.25">
      <c r="E55" s="33" t="s">
        <v>270</v>
      </c>
      <c r="F55" s="34" t="s">
        <v>273</v>
      </c>
    </row>
    <row r="56" spans="3:8" x14ac:dyDescent="0.25">
      <c r="E56" s="31" t="s">
        <v>274</v>
      </c>
      <c r="F56" s="32" t="s">
        <v>276</v>
      </c>
    </row>
    <row r="57" spans="3:8" ht="15.75" thickBot="1" x14ac:dyDescent="0.3">
      <c r="E57" s="44" t="s">
        <v>275</v>
      </c>
      <c r="F57" s="45" t="s">
        <v>277</v>
      </c>
    </row>
    <row r="58" spans="3:8" ht="15.75" thickBot="1" x14ac:dyDescent="0.3"/>
    <row r="59" spans="3:8" ht="15.75" thickBot="1" x14ac:dyDescent="0.3">
      <c r="E59" s="67" t="s">
        <v>281</v>
      </c>
      <c r="F59" s="68" t="s">
        <v>282</v>
      </c>
    </row>
    <row r="61" spans="3:8" x14ac:dyDescent="0.25">
      <c r="E61" s="21" t="s">
        <v>35</v>
      </c>
      <c r="F61" s="12">
        <f>COUNTA(C5:C7,C9:C12,C14:C20,F6,F7,F13:F17)</f>
        <v>21</v>
      </c>
    </row>
    <row r="62" spans="3:8" x14ac:dyDescent="0.25">
      <c r="E62" s="21" t="s">
        <v>36</v>
      </c>
      <c r="F62" s="12">
        <f>COUNTA(F34:F38,F41,F48,F49)</f>
        <v>8</v>
      </c>
    </row>
    <row r="63" spans="3:8" x14ac:dyDescent="0.25">
      <c r="E63" s="21" t="s">
        <v>37</v>
      </c>
      <c r="F63" s="12">
        <f>COUNTA(C33:C34)</f>
        <v>2</v>
      </c>
    </row>
    <row r="64" spans="3:8" x14ac:dyDescent="0.25">
      <c r="E64" s="21" t="s">
        <v>38</v>
      </c>
      <c r="F64" s="12">
        <f>COUNTA(C8,C13,F5,F8:F12,F33,F39,F40,F42:F47,F50,F51)</f>
        <v>19</v>
      </c>
    </row>
    <row r="66" spans="5:6" x14ac:dyDescent="0.25">
      <c r="E66" s="21" t="s">
        <v>39</v>
      </c>
      <c r="F66" s="12">
        <f>F61/(F61+F63)</f>
        <v>0.91304347826086951</v>
      </c>
    </row>
    <row r="67" spans="5:6" x14ac:dyDescent="0.25">
      <c r="E67" s="21" t="s">
        <v>40</v>
      </c>
      <c r="F67" s="12">
        <f>F61/(F61+F64)</f>
        <v>0.52500000000000002</v>
      </c>
    </row>
    <row r="68" spans="5:6" x14ac:dyDescent="0.25">
      <c r="E68" s="21" t="s">
        <v>41</v>
      </c>
      <c r="F68" s="12">
        <f>F62/(F63+F62)</f>
        <v>0.8</v>
      </c>
    </row>
    <row r="69" spans="5:6" x14ac:dyDescent="0.25">
      <c r="E69" s="21" t="s">
        <v>278</v>
      </c>
      <c r="F69" s="12">
        <f>2*F61/((2*F61)+F63+F64)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workbookViewId="0">
      <selection activeCell="C6" sqref="C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61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91</v>
      </c>
      <c r="D5" s="26" t="s">
        <v>18</v>
      </c>
      <c r="E5" s="25" t="s">
        <v>258</v>
      </c>
      <c r="F5" s="28" t="s">
        <v>296</v>
      </c>
      <c r="G5" s="26" t="s">
        <v>18</v>
      </c>
      <c r="H5" s="25" t="s">
        <v>564</v>
      </c>
    </row>
    <row r="6" spans="3:8" x14ac:dyDescent="0.25">
      <c r="C6" s="29" t="s">
        <v>44</v>
      </c>
      <c r="D6" s="27" t="s">
        <v>18</v>
      </c>
      <c r="E6" s="30" t="s">
        <v>233</v>
      </c>
      <c r="F6" s="29" t="s">
        <v>643</v>
      </c>
      <c r="G6" s="27" t="s">
        <v>18</v>
      </c>
      <c r="H6" s="30" t="s">
        <v>644</v>
      </c>
    </row>
    <row r="7" spans="3:8" x14ac:dyDescent="0.25">
      <c r="C7" s="29" t="s">
        <v>4</v>
      </c>
      <c r="D7" s="27" t="s">
        <v>18</v>
      </c>
      <c r="E7" s="30" t="s">
        <v>169</v>
      </c>
      <c r="F7" s="29" t="s">
        <v>645</v>
      </c>
      <c r="G7" s="27" t="s">
        <v>18</v>
      </c>
      <c r="H7" s="30" t="s">
        <v>646</v>
      </c>
    </row>
    <row r="8" spans="3:8" x14ac:dyDescent="0.25">
      <c r="C8" s="29" t="s">
        <v>6</v>
      </c>
      <c r="D8" s="27" t="s">
        <v>18</v>
      </c>
      <c r="E8" s="30" t="s">
        <v>170</v>
      </c>
      <c r="F8" s="29" t="s">
        <v>648</v>
      </c>
      <c r="G8" s="27" t="s">
        <v>18</v>
      </c>
      <c r="H8" s="30" t="s">
        <v>549</v>
      </c>
    </row>
    <row r="9" spans="3:8" x14ac:dyDescent="0.25">
      <c r="C9" s="29" t="s">
        <v>458</v>
      </c>
      <c r="D9" s="27" t="s">
        <v>18</v>
      </c>
      <c r="E9" s="30" t="s">
        <v>636</v>
      </c>
      <c r="F9" s="29" t="s">
        <v>649</v>
      </c>
      <c r="G9" s="27" t="s">
        <v>18</v>
      </c>
      <c r="H9" s="30" t="s">
        <v>650</v>
      </c>
    </row>
    <row r="10" spans="3:8" x14ac:dyDescent="0.25">
      <c r="C10" s="29" t="s">
        <v>444</v>
      </c>
      <c r="D10" s="27" t="s">
        <v>18</v>
      </c>
      <c r="E10" s="30" t="s">
        <v>196</v>
      </c>
      <c r="F10" s="49" t="s">
        <v>461</v>
      </c>
      <c r="G10" s="50" t="s">
        <v>19</v>
      </c>
      <c r="H10" s="51" t="s">
        <v>26</v>
      </c>
    </row>
    <row r="11" spans="3:8" x14ac:dyDescent="0.25">
      <c r="C11" s="29" t="s">
        <v>47</v>
      </c>
      <c r="D11" s="27" t="s">
        <v>18</v>
      </c>
      <c r="E11" s="30" t="s">
        <v>172</v>
      </c>
      <c r="F11" s="29" t="s">
        <v>460</v>
      </c>
      <c r="G11" s="27" t="s">
        <v>18</v>
      </c>
      <c r="H11" s="30" t="s">
        <v>651</v>
      </c>
    </row>
    <row r="12" spans="3:8" x14ac:dyDescent="0.25">
      <c r="C12" s="29" t="s">
        <v>158</v>
      </c>
      <c r="D12" s="27" t="s">
        <v>18</v>
      </c>
      <c r="E12" s="30" t="s">
        <v>211</v>
      </c>
      <c r="F12" s="104"/>
      <c r="G12" s="105"/>
      <c r="H12" s="106"/>
    </row>
    <row r="13" spans="3:8" x14ac:dyDescent="0.25">
      <c r="C13" s="29" t="s">
        <v>7</v>
      </c>
      <c r="D13" s="27" t="s">
        <v>18</v>
      </c>
      <c r="E13" s="30" t="s">
        <v>173</v>
      </c>
      <c r="F13" s="104"/>
      <c r="G13" s="105"/>
      <c r="H13" s="106"/>
    </row>
    <row r="14" spans="3:8" x14ac:dyDescent="0.25">
      <c r="C14" s="29" t="s">
        <v>377</v>
      </c>
      <c r="D14" s="27" t="s">
        <v>18</v>
      </c>
      <c r="E14" s="30" t="s">
        <v>523</v>
      </c>
      <c r="F14" s="1"/>
      <c r="G14" s="12"/>
      <c r="H14" s="2"/>
    </row>
    <row r="15" spans="3:8" x14ac:dyDescent="0.25">
      <c r="C15" s="29" t="s">
        <v>48</v>
      </c>
      <c r="D15" s="27" t="s">
        <v>18</v>
      </c>
      <c r="E15" s="30" t="s">
        <v>174</v>
      </c>
      <c r="F15" s="1"/>
      <c r="G15" s="12"/>
      <c r="H15" s="2"/>
    </row>
    <row r="16" spans="3:8" x14ac:dyDescent="0.25">
      <c r="C16" s="29" t="s">
        <v>288</v>
      </c>
      <c r="D16" s="27" t="s">
        <v>18</v>
      </c>
      <c r="E16" s="30" t="s">
        <v>801</v>
      </c>
      <c r="F16" s="1"/>
      <c r="G16" s="12"/>
      <c r="H16" s="2"/>
    </row>
    <row r="17" spans="3:8" x14ac:dyDescent="0.25">
      <c r="C17" s="29" t="s">
        <v>589</v>
      </c>
      <c r="D17" s="27" t="s">
        <v>18</v>
      </c>
      <c r="E17" s="30" t="s">
        <v>590</v>
      </c>
      <c r="F17" s="1"/>
      <c r="G17" s="12"/>
      <c r="H17" s="2"/>
    </row>
    <row r="18" spans="3:8" x14ac:dyDescent="0.25">
      <c r="C18" s="29" t="s">
        <v>56</v>
      </c>
      <c r="D18" s="27" t="s">
        <v>18</v>
      </c>
      <c r="E18" s="30" t="s">
        <v>176</v>
      </c>
      <c r="F18" s="1"/>
      <c r="G18" s="12"/>
      <c r="H18" s="2"/>
    </row>
    <row r="19" spans="3:8" x14ac:dyDescent="0.25">
      <c r="C19" s="29" t="s">
        <v>459</v>
      </c>
      <c r="D19" s="27" t="s">
        <v>18</v>
      </c>
      <c r="E19" s="30" t="s">
        <v>591</v>
      </c>
      <c r="F19" s="1"/>
      <c r="G19" s="12"/>
      <c r="H19" s="2"/>
    </row>
    <row r="20" spans="3:8" x14ac:dyDescent="0.25">
      <c r="C20" s="29" t="s">
        <v>395</v>
      </c>
      <c r="D20" s="27" t="s">
        <v>18</v>
      </c>
      <c r="E20" s="30" t="s">
        <v>554</v>
      </c>
      <c r="F20" s="1"/>
      <c r="G20" s="12"/>
      <c r="H20" s="2"/>
    </row>
    <row r="21" spans="3:8" x14ac:dyDescent="0.25">
      <c r="C21" s="29" t="s">
        <v>638</v>
      </c>
      <c r="D21" s="27" t="s">
        <v>18</v>
      </c>
      <c r="E21" s="30" t="s">
        <v>592</v>
      </c>
      <c r="F21" s="1"/>
      <c r="G21" s="12"/>
      <c r="H21" s="2"/>
    </row>
    <row r="22" spans="3:8" x14ac:dyDescent="0.25">
      <c r="C22" s="29" t="s">
        <v>108</v>
      </c>
      <c r="D22" s="27" t="s">
        <v>18</v>
      </c>
      <c r="E22" s="30" t="s">
        <v>215</v>
      </c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 t="s">
        <v>26</v>
      </c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ht="15.75" thickBot="1" x14ac:dyDescent="0.3">
      <c r="C28" s="3"/>
      <c r="D28" s="16"/>
      <c r="E28" s="4"/>
      <c r="F28" s="6"/>
      <c r="G28" s="17"/>
      <c r="H28" s="4"/>
    </row>
    <row r="30" spans="3:8" ht="15.75" thickBot="1" x14ac:dyDescent="0.3"/>
    <row r="31" spans="3:8" ht="15.75" thickBot="1" x14ac:dyDescent="0.3">
      <c r="C31" s="193" t="s">
        <v>17</v>
      </c>
      <c r="D31" s="194"/>
      <c r="E31" s="194"/>
      <c r="F31" s="194"/>
      <c r="G31" s="195"/>
      <c r="H31" s="18"/>
    </row>
    <row r="32" spans="3:8" ht="15.75" thickBot="1" x14ac:dyDescent="0.3">
      <c r="C32" s="199" t="s">
        <v>29</v>
      </c>
      <c r="D32" s="194"/>
      <c r="E32" s="195"/>
      <c r="F32" s="199" t="s">
        <v>34</v>
      </c>
      <c r="G32" s="200"/>
      <c r="H32" s="18"/>
    </row>
    <row r="33" spans="3:8" ht="15.75" thickBot="1" x14ac:dyDescent="0.3">
      <c r="C33" s="8" t="s">
        <v>28</v>
      </c>
      <c r="D33" s="8" t="s">
        <v>27</v>
      </c>
      <c r="E33" s="8" t="s">
        <v>20</v>
      </c>
      <c r="F33" s="8" t="s">
        <v>28</v>
      </c>
      <c r="G33" s="8" t="s">
        <v>27</v>
      </c>
      <c r="H33" s="20"/>
    </row>
    <row r="34" spans="3:8" x14ac:dyDescent="0.25">
      <c r="C34" s="38" t="s">
        <v>635</v>
      </c>
      <c r="D34" s="39" t="s">
        <v>19</v>
      </c>
      <c r="E34" s="40" t="s">
        <v>185</v>
      </c>
      <c r="F34" s="35" t="s">
        <v>203</v>
      </c>
      <c r="G34" s="36" t="s">
        <v>19</v>
      </c>
      <c r="H34" s="19"/>
    </row>
    <row r="35" spans="3:8" x14ac:dyDescent="0.25">
      <c r="C35" s="121" t="s">
        <v>633</v>
      </c>
      <c r="D35" s="122" t="s">
        <v>19</v>
      </c>
      <c r="E35" s="123" t="s">
        <v>634</v>
      </c>
      <c r="F35" s="62" t="s">
        <v>593</v>
      </c>
      <c r="G35" s="55" t="s">
        <v>19</v>
      </c>
      <c r="H35" s="19"/>
    </row>
    <row r="36" spans="3:8" x14ac:dyDescent="0.25">
      <c r="C36" s="41" t="s">
        <v>639</v>
      </c>
      <c r="D36" s="32" t="s">
        <v>19</v>
      </c>
      <c r="E36" s="123" t="s">
        <v>640</v>
      </c>
      <c r="F36" s="62" t="s">
        <v>655</v>
      </c>
      <c r="G36" s="55" t="s">
        <v>19</v>
      </c>
      <c r="H36" s="19"/>
    </row>
    <row r="37" spans="3:8" x14ac:dyDescent="0.25">
      <c r="C37" s="121" t="s">
        <v>641</v>
      </c>
      <c r="D37" s="122" t="s">
        <v>19</v>
      </c>
      <c r="E37" s="123" t="s">
        <v>642</v>
      </c>
      <c r="F37" s="62" t="s">
        <v>656</v>
      </c>
      <c r="G37" s="55" t="s">
        <v>19</v>
      </c>
      <c r="H37" s="19"/>
    </row>
    <row r="38" spans="3:8" x14ac:dyDescent="0.25">
      <c r="C38" s="85"/>
      <c r="D38" s="86"/>
      <c r="E38" s="87"/>
      <c r="F38" s="62" t="s">
        <v>637</v>
      </c>
      <c r="G38" s="55" t="s">
        <v>19</v>
      </c>
      <c r="H38" s="19"/>
    </row>
    <row r="39" spans="3:8" x14ac:dyDescent="0.25">
      <c r="C39" s="1"/>
      <c r="D39" s="12"/>
      <c r="E39" s="2"/>
      <c r="F39" s="37" t="s">
        <v>336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657</v>
      </c>
      <c r="G40" s="34" t="s">
        <v>19</v>
      </c>
      <c r="H40" s="19"/>
    </row>
    <row r="41" spans="3:8" x14ac:dyDescent="0.25">
      <c r="C41" s="1"/>
      <c r="D41" s="12"/>
      <c r="E41" s="2"/>
      <c r="F41" s="124" t="s">
        <v>652</v>
      </c>
      <c r="G41" s="125" t="s">
        <v>19</v>
      </c>
      <c r="H41" s="19"/>
    </row>
    <row r="42" spans="3:8" x14ac:dyDescent="0.25">
      <c r="C42" s="1"/>
      <c r="D42" s="12"/>
      <c r="E42" s="2"/>
      <c r="F42" s="37" t="s">
        <v>658</v>
      </c>
      <c r="G42" s="34" t="s">
        <v>19</v>
      </c>
      <c r="H42" s="19"/>
    </row>
    <row r="43" spans="3:8" x14ac:dyDescent="0.25">
      <c r="C43" s="1"/>
      <c r="D43" s="12"/>
      <c r="E43" s="2"/>
      <c r="F43" s="128" t="s">
        <v>659</v>
      </c>
      <c r="G43" s="129" t="s">
        <v>19</v>
      </c>
      <c r="H43" s="19"/>
    </row>
    <row r="44" spans="3:8" x14ac:dyDescent="0.25">
      <c r="C44" s="1"/>
      <c r="D44" s="12"/>
      <c r="E44" s="2"/>
      <c r="F44" s="37" t="s">
        <v>182</v>
      </c>
      <c r="G44" s="34" t="s">
        <v>19</v>
      </c>
      <c r="H44" s="19"/>
    </row>
    <row r="45" spans="3:8" x14ac:dyDescent="0.25">
      <c r="C45" s="1"/>
      <c r="D45" s="12"/>
      <c r="E45" s="2"/>
      <c r="F45" s="128" t="s">
        <v>661</v>
      </c>
      <c r="G45" s="129" t="s">
        <v>19</v>
      </c>
      <c r="H45" s="19"/>
    </row>
    <row r="46" spans="3:8" x14ac:dyDescent="0.25">
      <c r="C46" s="1"/>
      <c r="D46" s="12"/>
      <c r="E46" s="2"/>
      <c r="F46" s="69" t="s">
        <v>653</v>
      </c>
      <c r="G46" s="70" t="s">
        <v>18</v>
      </c>
      <c r="H46" s="19"/>
    </row>
    <row r="47" spans="3:8" x14ac:dyDescent="0.25">
      <c r="C47" s="1"/>
      <c r="D47" s="12"/>
      <c r="E47" s="2"/>
      <c r="F47" s="69" t="s">
        <v>654</v>
      </c>
      <c r="G47" s="70" t="s">
        <v>18</v>
      </c>
      <c r="H47" s="19"/>
    </row>
    <row r="48" spans="3:8" x14ac:dyDescent="0.25">
      <c r="C48" s="1"/>
      <c r="D48" s="12"/>
      <c r="E48" s="2"/>
      <c r="F48" s="128" t="s">
        <v>660</v>
      </c>
      <c r="G48" s="129" t="s">
        <v>19</v>
      </c>
      <c r="H48" s="19"/>
    </row>
    <row r="49" spans="3:8" x14ac:dyDescent="0.25">
      <c r="C49" s="1"/>
      <c r="D49" s="12"/>
      <c r="E49" s="2"/>
      <c r="F49" s="128" t="s">
        <v>662</v>
      </c>
      <c r="G49" s="129" t="s">
        <v>19</v>
      </c>
      <c r="H49" s="19"/>
    </row>
    <row r="50" spans="3:8" x14ac:dyDescent="0.25">
      <c r="C50" s="1"/>
      <c r="D50" s="12"/>
      <c r="E50" s="2"/>
      <c r="F50" s="37" t="s">
        <v>630</v>
      </c>
      <c r="G50" s="34" t="s">
        <v>19</v>
      </c>
      <c r="H50" s="19"/>
    </row>
    <row r="51" spans="3:8" x14ac:dyDescent="0.25">
      <c r="C51" s="1"/>
      <c r="D51" s="12"/>
      <c r="E51" s="2"/>
      <c r="F51" s="130"/>
      <c r="G51" s="131"/>
      <c r="H51" s="19"/>
    </row>
    <row r="52" spans="3:8" x14ac:dyDescent="0.25">
      <c r="C52" s="1"/>
      <c r="D52" s="12"/>
      <c r="E52" s="2"/>
      <c r="F52" s="130"/>
      <c r="G52" s="131"/>
      <c r="H52" s="19"/>
    </row>
    <row r="53" spans="3:8" ht="15.75" thickBot="1" x14ac:dyDescent="0.3">
      <c r="C53" s="3"/>
      <c r="D53" s="16"/>
      <c r="E53" s="4"/>
      <c r="F53" s="132"/>
      <c r="G53" s="133"/>
      <c r="H53" s="19"/>
    </row>
    <row r="54" spans="3:8" ht="15.75" thickBot="1" x14ac:dyDescent="0.3"/>
    <row r="55" spans="3:8" x14ac:dyDescent="0.25">
      <c r="E55" s="24" t="s">
        <v>271</v>
      </c>
      <c r="F55" s="25" t="s">
        <v>272</v>
      </c>
    </row>
    <row r="56" spans="3:8" x14ac:dyDescent="0.25">
      <c r="E56" s="33" t="s">
        <v>270</v>
      </c>
      <c r="F56" s="34" t="s">
        <v>273</v>
      </c>
    </row>
    <row r="57" spans="3:8" x14ac:dyDescent="0.25">
      <c r="E57" s="31" t="s">
        <v>274</v>
      </c>
      <c r="F57" s="32" t="s">
        <v>276</v>
      </c>
    </row>
    <row r="58" spans="3:8" ht="15.75" thickBot="1" x14ac:dyDescent="0.3">
      <c r="E58" s="44" t="s">
        <v>275</v>
      </c>
      <c r="F58" s="45" t="s">
        <v>277</v>
      </c>
    </row>
    <row r="59" spans="3:8" ht="15.75" thickBot="1" x14ac:dyDescent="0.3"/>
    <row r="60" spans="3:8" ht="15.75" thickBot="1" x14ac:dyDescent="0.3">
      <c r="E60" s="67" t="s">
        <v>281</v>
      </c>
      <c r="F60" s="68" t="s">
        <v>282</v>
      </c>
    </row>
    <row r="62" spans="3:8" x14ac:dyDescent="0.25">
      <c r="E62" s="21" t="s">
        <v>35</v>
      </c>
      <c r="F62" s="12">
        <f>COUNTA(F5:F9,F11,C5:C22)</f>
        <v>24</v>
      </c>
    </row>
    <row r="63" spans="3:8" x14ac:dyDescent="0.25">
      <c r="E63" s="21" t="s">
        <v>36</v>
      </c>
      <c r="F63" s="12">
        <f>COUNTA(F48:F50,F34:F45)</f>
        <v>15</v>
      </c>
    </row>
    <row r="64" spans="3:8" x14ac:dyDescent="0.25">
      <c r="E64" s="21" t="s">
        <v>37</v>
      </c>
      <c r="F64" s="12">
        <f>COUNTA(C34:C37)</f>
        <v>4</v>
      </c>
    </row>
    <row r="65" spans="5:6" x14ac:dyDescent="0.25">
      <c r="E65" s="21" t="s">
        <v>38</v>
      </c>
      <c r="F65" s="12">
        <f>COUNTA(F10,F46,F47)</f>
        <v>3</v>
      </c>
    </row>
    <row r="67" spans="5:6" x14ac:dyDescent="0.25">
      <c r="E67" s="21" t="s">
        <v>39</v>
      </c>
      <c r="F67" s="12">
        <f>F62/(F62+F64)</f>
        <v>0.8571428571428571</v>
      </c>
    </row>
    <row r="68" spans="5:6" x14ac:dyDescent="0.25">
      <c r="E68" s="21" t="s">
        <v>40</v>
      </c>
      <c r="F68" s="12">
        <f>F62/(F62+F65)</f>
        <v>0.88888888888888884</v>
      </c>
    </row>
    <row r="69" spans="5:6" x14ac:dyDescent="0.25">
      <c r="E69" s="21" t="s">
        <v>41</v>
      </c>
      <c r="F69" s="12">
        <f>F63/(F64+F63)</f>
        <v>0.78947368421052633</v>
      </c>
    </row>
    <row r="70" spans="5:6" x14ac:dyDescent="0.25">
      <c r="E70" s="21" t="s">
        <v>278</v>
      </c>
      <c r="F70" s="12">
        <f>2*F62/((2*F62)+F64+F65)</f>
        <v>0.87272727272727268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zoomScale="55" zoomScaleNormal="55" workbookViewId="0">
      <selection activeCell="D7" sqref="D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140625" customWidth="1"/>
    <col min="6" max="6" width="87.42578125" customWidth="1"/>
    <col min="7" max="7" width="28.42578125" customWidth="1"/>
    <col min="8" max="8" width="44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6</v>
      </c>
      <c r="D5" s="26" t="s">
        <v>18</v>
      </c>
      <c r="E5" s="25" t="s">
        <v>170</v>
      </c>
      <c r="F5" s="58" t="s">
        <v>84</v>
      </c>
      <c r="G5" s="26" t="s">
        <v>18</v>
      </c>
      <c r="H5" s="25" t="s">
        <v>194</v>
      </c>
    </row>
    <row r="6" spans="3:8" x14ac:dyDescent="0.25">
      <c r="C6" s="29" t="s">
        <v>64</v>
      </c>
      <c r="D6" s="27" t="s">
        <v>19</v>
      </c>
      <c r="E6" s="30" t="s">
        <v>26</v>
      </c>
      <c r="F6" s="29" t="s">
        <v>85</v>
      </c>
      <c r="G6" s="27" t="s">
        <v>18</v>
      </c>
      <c r="H6" s="30" t="s">
        <v>827</v>
      </c>
    </row>
    <row r="7" spans="3:8" x14ac:dyDescent="0.25">
      <c r="C7" s="29" t="s">
        <v>65</v>
      </c>
      <c r="D7" s="27" t="s">
        <v>19</v>
      </c>
      <c r="E7" s="30" t="s">
        <v>26</v>
      </c>
      <c r="F7" s="29" t="s">
        <v>86</v>
      </c>
      <c r="G7" s="27" t="s">
        <v>18</v>
      </c>
      <c r="H7" s="30" t="s">
        <v>195</v>
      </c>
    </row>
    <row r="8" spans="3:8" x14ac:dyDescent="0.25">
      <c r="C8" s="29" t="s">
        <v>66</v>
      </c>
      <c r="D8" s="27" t="s">
        <v>18</v>
      </c>
      <c r="E8" s="30" t="s">
        <v>169</v>
      </c>
      <c r="F8" s="1"/>
      <c r="G8" s="12"/>
      <c r="H8" s="2"/>
    </row>
    <row r="9" spans="3:8" x14ac:dyDescent="0.25">
      <c r="C9" s="29" t="s">
        <v>67</v>
      </c>
      <c r="D9" s="27" t="s">
        <v>18</v>
      </c>
      <c r="E9" s="30" t="s">
        <v>187</v>
      </c>
      <c r="F9" s="1"/>
      <c r="G9" s="12"/>
      <c r="H9" s="2"/>
    </row>
    <row r="10" spans="3:8" x14ac:dyDescent="0.25">
      <c r="C10" s="29" t="s">
        <v>68</v>
      </c>
      <c r="D10" s="27" t="s">
        <v>18</v>
      </c>
      <c r="E10" s="30" t="s">
        <v>188</v>
      </c>
      <c r="F10" s="1"/>
      <c r="G10" s="12"/>
      <c r="H10" s="2"/>
    </row>
    <row r="11" spans="3:8" x14ac:dyDescent="0.25">
      <c r="C11" s="29" t="s">
        <v>69</v>
      </c>
      <c r="D11" s="27" t="s">
        <v>18</v>
      </c>
      <c r="E11" s="30" t="s">
        <v>174</v>
      </c>
      <c r="F11" s="1"/>
      <c r="G11" s="12"/>
      <c r="H11" s="2"/>
    </row>
    <row r="12" spans="3:8" x14ac:dyDescent="0.25">
      <c r="C12" s="29" t="s">
        <v>198</v>
      </c>
      <c r="D12" s="27" t="s">
        <v>18</v>
      </c>
      <c r="E12" s="30" t="s">
        <v>199</v>
      </c>
      <c r="F12" s="1"/>
      <c r="G12" s="12"/>
      <c r="H12" s="2"/>
    </row>
    <row r="13" spans="3:8" x14ac:dyDescent="0.25">
      <c r="C13" s="29" t="s">
        <v>70</v>
      </c>
      <c r="D13" s="27" t="s">
        <v>18</v>
      </c>
      <c r="E13" s="30" t="s">
        <v>189</v>
      </c>
      <c r="F13" s="1"/>
      <c r="G13" s="12"/>
      <c r="H13" s="2"/>
    </row>
    <row r="14" spans="3:8" x14ac:dyDescent="0.25">
      <c r="C14" s="29" t="s">
        <v>71</v>
      </c>
      <c r="D14" s="27" t="s">
        <v>18</v>
      </c>
      <c r="E14" s="30" t="s">
        <v>190</v>
      </c>
      <c r="F14" s="1"/>
      <c r="G14" s="12"/>
      <c r="H14" s="2"/>
    </row>
    <row r="15" spans="3:8" x14ac:dyDescent="0.25">
      <c r="C15" s="29" t="s">
        <v>72</v>
      </c>
      <c r="D15" s="27" t="s">
        <v>18</v>
      </c>
      <c r="E15" s="30" t="s">
        <v>176</v>
      </c>
      <c r="F15" s="1"/>
      <c r="G15" s="12"/>
      <c r="H15" s="2"/>
    </row>
    <row r="16" spans="3:8" x14ac:dyDescent="0.25">
      <c r="C16" s="29" t="s">
        <v>73</v>
      </c>
      <c r="D16" s="27" t="s">
        <v>18</v>
      </c>
      <c r="E16" s="30" t="s">
        <v>801</v>
      </c>
      <c r="F16" s="1"/>
      <c r="G16" s="12"/>
      <c r="H16" s="2"/>
    </row>
    <row r="17" spans="3:8" x14ac:dyDescent="0.25">
      <c r="C17" s="49" t="s">
        <v>74</v>
      </c>
      <c r="D17" s="50" t="s">
        <v>19</v>
      </c>
      <c r="E17" s="51" t="s">
        <v>26</v>
      </c>
      <c r="F17" s="1"/>
      <c r="G17" s="12"/>
      <c r="H17" s="2"/>
    </row>
    <row r="18" spans="3:8" x14ac:dyDescent="0.25">
      <c r="C18" s="49" t="s">
        <v>75</v>
      </c>
      <c r="D18" s="50" t="s">
        <v>19</v>
      </c>
      <c r="E18" s="51" t="s">
        <v>26</v>
      </c>
      <c r="F18" s="1"/>
      <c r="G18" s="12"/>
      <c r="H18" s="2"/>
    </row>
    <row r="19" spans="3:8" x14ac:dyDescent="0.25">
      <c r="C19" s="49" t="s">
        <v>76</v>
      </c>
      <c r="D19" s="50" t="s">
        <v>19</v>
      </c>
      <c r="E19" s="51" t="s">
        <v>26</v>
      </c>
      <c r="F19" s="1"/>
      <c r="G19" s="12"/>
      <c r="H19" s="2"/>
    </row>
    <row r="20" spans="3:8" x14ac:dyDescent="0.25">
      <c r="C20" s="29" t="s">
        <v>77</v>
      </c>
      <c r="D20" s="27" t="s">
        <v>18</v>
      </c>
      <c r="E20" s="30" t="s">
        <v>191</v>
      </c>
      <c r="F20" s="1"/>
      <c r="G20" s="12"/>
      <c r="H20" s="2"/>
    </row>
    <row r="21" spans="3:8" x14ac:dyDescent="0.25">
      <c r="C21" s="29" t="s">
        <v>78</v>
      </c>
      <c r="D21" s="27" t="s">
        <v>18</v>
      </c>
      <c r="E21" s="30" t="s">
        <v>826</v>
      </c>
      <c r="F21" s="1"/>
      <c r="G21" s="12"/>
      <c r="H21" s="2"/>
    </row>
    <row r="22" spans="3:8" x14ac:dyDescent="0.25">
      <c r="C22" s="29" t="s">
        <v>79</v>
      </c>
      <c r="D22" s="27" t="s">
        <v>18</v>
      </c>
      <c r="E22" s="30" t="s">
        <v>197</v>
      </c>
      <c r="F22" s="1"/>
      <c r="G22" s="12"/>
      <c r="H22" s="2"/>
    </row>
    <row r="23" spans="3:8" x14ac:dyDescent="0.25">
      <c r="C23" s="29" t="s">
        <v>80</v>
      </c>
      <c r="D23" s="27" t="s">
        <v>18</v>
      </c>
      <c r="E23" s="30" t="s">
        <v>193</v>
      </c>
      <c r="F23" s="1"/>
      <c r="G23" s="12"/>
      <c r="H23" s="2" t="s">
        <v>26</v>
      </c>
    </row>
    <row r="24" spans="3:8" x14ac:dyDescent="0.25">
      <c r="C24" s="49" t="s">
        <v>81</v>
      </c>
      <c r="D24" s="50" t="s">
        <v>19</v>
      </c>
      <c r="E24" s="51" t="s">
        <v>26</v>
      </c>
      <c r="F24" s="5"/>
      <c r="G24" s="13"/>
      <c r="H24" s="2"/>
    </row>
    <row r="25" spans="3:8" x14ac:dyDescent="0.25">
      <c r="C25" s="49" t="s">
        <v>82</v>
      </c>
      <c r="D25" s="50" t="s">
        <v>19</v>
      </c>
      <c r="E25" s="51" t="s">
        <v>26</v>
      </c>
      <c r="F25" s="5"/>
      <c r="G25" s="13"/>
      <c r="H25" s="2"/>
    </row>
    <row r="26" spans="3:8" x14ac:dyDescent="0.25">
      <c r="C26" s="29" t="s">
        <v>83</v>
      </c>
      <c r="D26" s="27" t="s">
        <v>18</v>
      </c>
      <c r="E26" s="30" t="s">
        <v>192</v>
      </c>
      <c r="F26" s="5"/>
      <c r="G26" s="13"/>
      <c r="H26" s="2"/>
    </row>
    <row r="27" spans="3:8" ht="15.75" thickBot="1" x14ac:dyDescent="0.3"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74" t="s">
        <v>28</v>
      </c>
      <c r="D32" s="74" t="s">
        <v>27</v>
      </c>
      <c r="E32" s="74" t="s">
        <v>20</v>
      </c>
      <c r="F32" s="74" t="s">
        <v>28</v>
      </c>
      <c r="G32" s="74" t="s">
        <v>27</v>
      </c>
      <c r="H32" s="20"/>
    </row>
    <row r="33" spans="3:8" ht="15.75" thickBot="1" x14ac:dyDescent="0.3">
      <c r="C33" s="175" t="s">
        <v>825</v>
      </c>
      <c r="D33" s="176" t="s">
        <v>18</v>
      </c>
      <c r="E33" s="177" t="s">
        <v>691</v>
      </c>
      <c r="F33" s="34" t="s">
        <v>200</v>
      </c>
      <c r="G33" s="34" t="s">
        <v>19</v>
      </c>
      <c r="H33" s="19"/>
    </row>
    <row r="34" spans="3:8" x14ac:dyDescent="0.25">
      <c r="C34" s="1"/>
      <c r="D34" s="12"/>
      <c r="E34" s="2"/>
      <c r="F34" s="34" t="s">
        <v>742</v>
      </c>
      <c r="G34" s="34" t="s">
        <v>19</v>
      </c>
      <c r="H34" s="19"/>
    </row>
    <row r="35" spans="3:8" x14ac:dyDescent="0.25">
      <c r="C35" s="1"/>
      <c r="D35" s="12"/>
      <c r="E35" s="2"/>
      <c r="F35" s="34" t="s">
        <v>201</v>
      </c>
      <c r="G35" s="34" t="s">
        <v>19</v>
      </c>
      <c r="H35" s="19"/>
    </row>
    <row r="36" spans="3:8" x14ac:dyDescent="0.25">
      <c r="C36" s="1"/>
      <c r="D36" s="12"/>
      <c r="E36" s="2"/>
      <c r="F36" s="34" t="s">
        <v>629</v>
      </c>
      <c r="G36" s="34" t="s">
        <v>19</v>
      </c>
      <c r="H36" s="19"/>
    </row>
    <row r="37" spans="3:8" x14ac:dyDescent="0.25">
      <c r="C37" s="1"/>
      <c r="D37" s="12"/>
      <c r="E37" s="2"/>
      <c r="F37" s="34" t="s">
        <v>203</v>
      </c>
      <c r="G37" s="34" t="s">
        <v>19</v>
      </c>
      <c r="H37" s="19"/>
    </row>
    <row r="38" spans="3:8" x14ac:dyDescent="0.25">
      <c r="C38" s="1"/>
      <c r="D38" s="12"/>
      <c r="E38" s="2"/>
      <c r="F38" s="169" t="s">
        <v>829</v>
      </c>
      <c r="G38" s="34" t="s">
        <v>19</v>
      </c>
      <c r="H38" s="19"/>
    </row>
    <row r="39" spans="3:8" x14ac:dyDescent="0.25">
      <c r="C39" s="1"/>
      <c r="D39" s="12"/>
      <c r="E39" s="2"/>
      <c r="F39" s="169" t="s">
        <v>787</v>
      </c>
      <c r="G39" s="34" t="s">
        <v>19</v>
      </c>
      <c r="H39" s="19"/>
    </row>
    <row r="40" spans="3:8" x14ac:dyDescent="0.25">
      <c r="C40" s="1"/>
      <c r="D40" s="12"/>
      <c r="E40" s="2"/>
      <c r="F40" s="169" t="s">
        <v>683</v>
      </c>
      <c r="G40" s="34" t="s">
        <v>19</v>
      </c>
      <c r="H40" s="19"/>
    </row>
    <row r="41" spans="3:8" x14ac:dyDescent="0.25">
      <c r="C41" s="1"/>
      <c r="D41" s="12"/>
      <c r="E41" s="2"/>
      <c r="F41" s="169" t="s">
        <v>701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656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655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623</v>
      </c>
      <c r="G44" s="34" t="s">
        <v>19</v>
      </c>
      <c r="H44" s="19"/>
    </row>
    <row r="45" spans="3:8" ht="15.75" thickBot="1" x14ac:dyDescent="0.3">
      <c r="C45" s="3"/>
      <c r="D45" s="16"/>
      <c r="E45" s="4"/>
      <c r="F45" s="56" t="s">
        <v>828</v>
      </c>
      <c r="G45" s="34" t="s">
        <v>19</v>
      </c>
      <c r="H45" s="19"/>
    </row>
    <row r="47" spans="3:8" ht="15.75" thickBot="1" x14ac:dyDescent="0.3"/>
    <row r="48" spans="3:8" x14ac:dyDescent="0.25">
      <c r="E48" s="24" t="s">
        <v>271</v>
      </c>
      <c r="F48" s="25" t="s">
        <v>272</v>
      </c>
    </row>
    <row r="49" spans="5:6" x14ac:dyDescent="0.25">
      <c r="E49" s="33" t="s">
        <v>270</v>
      </c>
      <c r="F49" s="34" t="s">
        <v>273</v>
      </c>
    </row>
    <row r="50" spans="5:6" x14ac:dyDescent="0.25">
      <c r="E50" s="31" t="s">
        <v>274</v>
      </c>
      <c r="F50" s="32" t="s">
        <v>276</v>
      </c>
    </row>
    <row r="51" spans="5:6" ht="15.75" thickBot="1" x14ac:dyDescent="0.3">
      <c r="E51" s="44" t="s">
        <v>275</v>
      </c>
      <c r="F51" s="45" t="s">
        <v>277</v>
      </c>
    </row>
    <row r="52" spans="5:6" ht="15.75" thickBot="1" x14ac:dyDescent="0.3"/>
    <row r="53" spans="5:6" ht="15.75" thickBot="1" x14ac:dyDescent="0.3">
      <c r="E53" s="67" t="s">
        <v>281</v>
      </c>
      <c r="F53" s="68" t="s">
        <v>282</v>
      </c>
    </row>
    <row r="55" spans="5:6" x14ac:dyDescent="0.25">
      <c r="E55" s="21" t="s">
        <v>35</v>
      </c>
      <c r="F55" s="12">
        <f>COUNTA(C5:C16,C20:C23,C26,F5:F7)</f>
        <v>20</v>
      </c>
    </row>
    <row r="56" spans="5:6" x14ac:dyDescent="0.25">
      <c r="E56" s="21" t="s">
        <v>36</v>
      </c>
      <c r="F56" s="12">
        <f>COUNTA(F33:F45)</f>
        <v>13</v>
      </c>
    </row>
    <row r="57" spans="5:6" x14ac:dyDescent="0.25">
      <c r="E57" s="21" t="s">
        <v>37</v>
      </c>
      <c r="F57" s="12">
        <f>COUNTA(C33)</f>
        <v>1</v>
      </c>
    </row>
    <row r="58" spans="5:6" x14ac:dyDescent="0.25">
      <c r="E58" s="21" t="s">
        <v>38</v>
      </c>
      <c r="F58" s="12">
        <f>COUNTA(C17:C19,C24,C25)</f>
        <v>5</v>
      </c>
    </row>
    <row r="60" spans="5:6" x14ac:dyDescent="0.25">
      <c r="E60" s="21" t="s">
        <v>39</v>
      </c>
      <c r="F60" s="12">
        <f>F55/(F55+F57)</f>
        <v>0.95238095238095233</v>
      </c>
    </row>
    <row r="61" spans="5:6" x14ac:dyDescent="0.25">
      <c r="E61" s="21" t="s">
        <v>40</v>
      </c>
      <c r="F61" s="12">
        <f>F55/(F55+F58)</f>
        <v>0.8</v>
      </c>
    </row>
    <row r="62" spans="5:6" x14ac:dyDescent="0.25">
      <c r="E62" s="21" t="s">
        <v>41</v>
      </c>
      <c r="F62" s="12">
        <f>F56/(F57+F56)</f>
        <v>0.9285714285714286</v>
      </c>
    </row>
    <row r="63" spans="5:6" x14ac:dyDescent="0.25">
      <c r="E63" s="21" t="s">
        <v>278</v>
      </c>
      <c r="F63" s="12">
        <f>2*F55/((2*F55)+F57+F58)</f>
        <v>0.86956521739130432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F4" workbookViewId="0">
      <selection activeCell="D12" sqref="D1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64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622</v>
      </c>
      <c r="D5" s="26" t="s">
        <v>18</v>
      </c>
      <c r="E5" s="25" t="s">
        <v>571</v>
      </c>
      <c r="F5" s="46" t="s">
        <v>465</v>
      </c>
      <c r="G5" s="47" t="s">
        <v>19</v>
      </c>
      <c r="H5" s="48" t="s">
        <v>26</v>
      </c>
    </row>
    <row r="6" spans="3:8" x14ac:dyDescent="0.25">
      <c r="C6" s="49" t="s">
        <v>463</v>
      </c>
      <c r="D6" s="50" t="s">
        <v>19</v>
      </c>
      <c r="E6" s="51" t="s">
        <v>26</v>
      </c>
      <c r="F6" s="29" t="s">
        <v>466</v>
      </c>
      <c r="G6" s="27" t="s">
        <v>18</v>
      </c>
      <c r="H6" s="30" t="s">
        <v>564</v>
      </c>
    </row>
    <row r="7" spans="3:8" x14ac:dyDescent="0.25">
      <c r="C7" s="29" t="s">
        <v>69</v>
      </c>
      <c r="D7" s="27" t="s">
        <v>18</v>
      </c>
      <c r="E7" s="30" t="s">
        <v>174</v>
      </c>
      <c r="F7" s="1"/>
      <c r="G7" s="12"/>
      <c r="H7" s="2"/>
    </row>
    <row r="8" spans="3:8" x14ac:dyDescent="0.25">
      <c r="C8" s="29" t="s">
        <v>464</v>
      </c>
      <c r="D8" s="27" t="s">
        <v>18</v>
      </c>
      <c r="E8" s="30" t="s">
        <v>590</v>
      </c>
      <c r="F8" s="1"/>
      <c r="G8" s="12"/>
      <c r="H8" s="2"/>
    </row>
    <row r="9" spans="3:8" x14ac:dyDescent="0.25">
      <c r="C9" s="29" t="s">
        <v>342</v>
      </c>
      <c r="D9" s="27" t="s">
        <v>18</v>
      </c>
      <c r="E9" s="30" t="s">
        <v>500</v>
      </c>
      <c r="F9" s="1"/>
      <c r="G9" s="12"/>
      <c r="H9" s="2"/>
    </row>
    <row r="10" spans="3:8" x14ac:dyDescent="0.25">
      <c r="C10" s="29" t="s">
        <v>66</v>
      </c>
      <c r="D10" s="27" t="s">
        <v>18</v>
      </c>
      <c r="E10" s="30" t="s">
        <v>169</v>
      </c>
      <c r="F10" s="1"/>
      <c r="G10" s="12"/>
      <c r="H10" s="2"/>
    </row>
    <row r="11" spans="3:8" x14ac:dyDescent="0.25">
      <c r="C11" s="29" t="s">
        <v>44</v>
      </c>
      <c r="D11" s="27" t="s">
        <v>18</v>
      </c>
      <c r="E11" s="30" t="s">
        <v>233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594</v>
      </c>
      <c r="D33" s="39" t="s">
        <v>19</v>
      </c>
      <c r="E33" s="40" t="s">
        <v>595</v>
      </c>
      <c r="F33" s="35" t="s">
        <v>625</v>
      </c>
      <c r="G33" s="36" t="s">
        <v>19</v>
      </c>
      <c r="H33" s="19"/>
    </row>
    <row r="34" spans="3:8" x14ac:dyDescent="0.25">
      <c r="C34" s="41" t="s">
        <v>633</v>
      </c>
      <c r="D34" s="42" t="s">
        <v>19</v>
      </c>
      <c r="E34" s="32" t="s">
        <v>634</v>
      </c>
      <c r="F34" s="37" t="s">
        <v>626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596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629</v>
      </c>
      <c r="G36" s="34" t="s">
        <v>19</v>
      </c>
      <c r="H36" s="19"/>
    </row>
    <row r="37" spans="3:8" x14ac:dyDescent="0.25">
      <c r="C37" s="1"/>
      <c r="D37" s="12"/>
      <c r="E37" s="2"/>
      <c r="F37" s="115" t="s">
        <v>623</v>
      </c>
      <c r="G37" s="116" t="s">
        <v>19</v>
      </c>
      <c r="H37" s="19"/>
    </row>
    <row r="38" spans="3:8" x14ac:dyDescent="0.25">
      <c r="C38" s="1"/>
      <c r="D38" s="12"/>
      <c r="E38" s="2"/>
      <c r="F38" s="115" t="s">
        <v>624</v>
      </c>
      <c r="G38" s="116" t="s">
        <v>19</v>
      </c>
      <c r="H38" s="19"/>
    </row>
    <row r="39" spans="3:8" x14ac:dyDescent="0.25">
      <c r="C39" s="1"/>
      <c r="D39" s="12"/>
      <c r="E39" s="2"/>
      <c r="F39" s="111" t="s">
        <v>627</v>
      </c>
      <c r="G39" s="112" t="s">
        <v>19</v>
      </c>
      <c r="H39" s="19"/>
    </row>
    <row r="40" spans="3:8" x14ac:dyDescent="0.25">
      <c r="C40" s="1"/>
      <c r="D40" s="12"/>
      <c r="E40" s="2"/>
      <c r="F40" s="115" t="s">
        <v>628</v>
      </c>
      <c r="G40" s="116" t="s">
        <v>19</v>
      </c>
      <c r="H40" s="19"/>
    </row>
    <row r="41" spans="3:8" x14ac:dyDescent="0.25">
      <c r="C41" s="22"/>
      <c r="D41" s="23"/>
      <c r="E41" s="113"/>
      <c r="F41" s="117" t="s">
        <v>631</v>
      </c>
      <c r="G41" s="118" t="s">
        <v>19</v>
      </c>
      <c r="H41" s="19"/>
    </row>
    <row r="42" spans="3:8" x14ac:dyDescent="0.25">
      <c r="C42" s="22"/>
      <c r="D42" s="23"/>
      <c r="E42" s="113"/>
      <c r="F42" s="119" t="s">
        <v>632</v>
      </c>
      <c r="G42" s="120" t="s">
        <v>19</v>
      </c>
      <c r="H42" s="19"/>
    </row>
    <row r="43" spans="3:8" ht="15.75" thickBot="1" x14ac:dyDescent="0.3">
      <c r="C43" s="3"/>
      <c r="D43" s="16"/>
      <c r="E43" s="4"/>
      <c r="F43" s="65" t="s">
        <v>630</v>
      </c>
      <c r="G43" s="66" t="s">
        <v>19</v>
      </c>
      <c r="H43" s="19"/>
    </row>
    <row r="44" spans="3:8" ht="15.75" thickBot="1" x14ac:dyDescent="0.3"/>
    <row r="45" spans="3:8" x14ac:dyDescent="0.25">
      <c r="E45" s="24" t="s">
        <v>271</v>
      </c>
      <c r="F45" s="25" t="s">
        <v>272</v>
      </c>
    </row>
    <row r="46" spans="3:8" x14ac:dyDescent="0.25">
      <c r="E46" s="33" t="s">
        <v>270</v>
      </c>
      <c r="F46" s="34" t="s">
        <v>273</v>
      </c>
    </row>
    <row r="47" spans="3:8" x14ac:dyDescent="0.25">
      <c r="E47" s="31" t="s">
        <v>274</v>
      </c>
      <c r="F47" s="32" t="s">
        <v>276</v>
      </c>
    </row>
    <row r="48" spans="3:8" ht="15.75" thickBot="1" x14ac:dyDescent="0.3">
      <c r="E48" s="44" t="s">
        <v>275</v>
      </c>
      <c r="F48" s="45" t="s">
        <v>277</v>
      </c>
    </row>
    <row r="49" spans="5:6" ht="15.75" thickBot="1" x14ac:dyDescent="0.3"/>
    <row r="50" spans="5:6" ht="15.75" thickBot="1" x14ac:dyDescent="0.3">
      <c r="E50" s="67" t="s">
        <v>281</v>
      </c>
      <c r="F50" s="68" t="s">
        <v>282</v>
      </c>
    </row>
    <row r="52" spans="5:6" x14ac:dyDescent="0.25">
      <c r="E52" s="21" t="s">
        <v>35</v>
      </c>
      <c r="F52" s="12">
        <f>COUNTA(F6,C5,C7:C11)</f>
        <v>7</v>
      </c>
    </row>
    <row r="53" spans="5:6" x14ac:dyDescent="0.25">
      <c r="E53" s="21" t="s">
        <v>36</v>
      </c>
      <c r="F53" s="12">
        <f>COUNTA(F33:F38,F40,F41,F43)</f>
        <v>9</v>
      </c>
    </row>
    <row r="54" spans="5:6" x14ac:dyDescent="0.25">
      <c r="E54" s="21" t="s">
        <v>37</v>
      </c>
      <c r="F54" s="12">
        <f>COUNTA(C33,C34)</f>
        <v>2</v>
      </c>
    </row>
    <row r="55" spans="5:6" x14ac:dyDescent="0.25">
      <c r="E55" s="21" t="s">
        <v>38</v>
      </c>
      <c r="F55" s="12">
        <f>COUNTA(F5,C6,F39,F42)</f>
        <v>4</v>
      </c>
    </row>
    <row r="57" spans="5:6" x14ac:dyDescent="0.25">
      <c r="E57" s="21" t="s">
        <v>39</v>
      </c>
      <c r="F57" s="12">
        <f>F52/(F52+F54)</f>
        <v>0.77777777777777779</v>
      </c>
    </row>
    <row r="58" spans="5:6" x14ac:dyDescent="0.25">
      <c r="E58" s="21" t="s">
        <v>40</v>
      </c>
      <c r="F58" s="12">
        <f>F52/(F52+F55)</f>
        <v>0.63636363636363635</v>
      </c>
    </row>
    <row r="59" spans="5:6" x14ac:dyDescent="0.25">
      <c r="E59" s="21" t="s">
        <v>41</v>
      </c>
      <c r="F59" s="12">
        <f>F53/(F54+F53)</f>
        <v>0.81818181818181823</v>
      </c>
    </row>
    <row r="60" spans="5:6" x14ac:dyDescent="0.25">
      <c r="E60" s="21" t="s">
        <v>278</v>
      </c>
      <c r="F60" s="12">
        <f>2*F52/((2*F52)+F54+F55)</f>
        <v>0.7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38"/>
  <sheetViews>
    <sheetView topLeftCell="A8" zoomScale="85" zoomScaleNormal="85" workbookViewId="0">
      <selection activeCell="F20" sqref="F20"/>
    </sheetView>
  </sheetViews>
  <sheetFormatPr baseColWidth="10" defaultRowHeight="15" x14ac:dyDescent="0.25"/>
  <cols>
    <col min="5" max="5" width="32.42578125" customWidth="1"/>
    <col min="6" max="6" width="13.140625" customWidth="1"/>
    <col min="7" max="7" width="12.7109375" customWidth="1"/>
    <col min="8" max="8" width="14.42578125" customWidth="1"/>
    <col min="9" max="9" width="14.7109375" customWidth="1"/>
  </cols>
  <sheetData>
    <row r="5" spans="4:14" ht="15.75" thickBot="1" x14ac:dyDescent="0.3"/>
    <row r="6" spans="4:14" ht="15.75" thickBot="1" x14ac:dyDescent="0.3">
      <c r="D6" s="96" t="s">
        <v>603</v>
      </c>
      <c r="E6" s="96" t="s">
        <v>203</v>
      </c>
      <c r="F6" s="96" t="s">
        <v>39</v>
      </c>
      <c r="G6" s="96" t="s">
        <v>40</v>
      </c>
      <c r="H6" s="96" t="s">
        <v>41</v>
      </c>
      <c r="I6" s="180" t="s">
        <v>278</v>
      </c>
      <c r="J6" s="178" t="s">
        <v>845</v>
      </c>
      <c r="K6" s="179" t="s">
        <v>846</v>
      </c>
      <c r="L6" s="179" t="s">
        <v>847</v>
      </c>
      <c r="M6" s="179" t="s">
        <v>848</v>
      </c>
      <c r="N6" s="184" t="s">
        <v>849</v>
      </c>
    </row>
    <row r="7" spans="4:14" x14ac:dyDescent="0.25">
      <c r="D7" s="94">
        <v>1</v>
      </c>
      <c r="E7" s="97" t="s">
        <v>597</v>
      </c>
      <c r="F7" s="94">
        <f>Tonsillitis!F48</f>
        <v>0.875</v>
      </c>
      <c r="G7" s="94">
        <f>Tonsillitis!F49</f>
        <v>0.53846153846153844</v>
      </c>
      <c r="H7" s="94">
        <f>Tonsillitis!F50</f>
        <v>0.9285714285714286</v>
      </c>
      <c r="I7" s="181">
        <f>Tonsillitis!F51</f>
        <v>0.66666666666666663</v>
      </c>
      <c r="J7" s="9">
        <v>7</v>
      </c>
      <c r="K7" s="15">
        <v>13</v>
      </c>
      <c r="L7" s="15">
        <v>1</v>
      </c>
      <c r="M7" s="15">
        <v>6</v>
      </c>
      <c r="N7" s="10">
        <v>0</v>
      </c>
    </row>
    <row r="8" spans="4:14" x14ac:dyDescent="0.25">
      <c r="D8" s="79">
        <v>2</v>
      </c>
      <c r="E8" s="98" t="s">
        <v>598</v>
      </c>
      <c r="F8" s="79">
        <f>Ebola!F57</f>
        <v>0.78260869565217395</v>
      </c>
      <c r="G8" s="79">
        <f>Ebola!F58</f>
        <v>0.66666666666666663</v>
      </c>
      <c r="H8" s="79">
        <f>Ebola!F59</f>
        <v>0.54545454545454541</v>
      </c>
      <c r="I8" s="182">
        <f>Ebola!F60</f>
        <v>0.72</v>
      </c>
      <c r="J8" s="1">
        <v>18</v>
      </c>
      <c r="K8" s="12">
        <v>6</v>
      </c>
      <c r="L8" s="12">
        <v>5</v>
      </c>
      <c r="M8" s="12">
        <v>9</v>
      </c>
      <c r="N8" s="2">
        <v>1</v>
      </c>
    </row>
    <row r="9" spans="4:14" x14ac:dyDescent="0.25">
      <c r="D9" s="79">
        <v>3</v>
      </c>
      <c r="E9" s="98" t="s">
        <v>200</v>
      </c>
      <c r="F9" s="79">
        <f>'Yellow Fever'!F60</f>
        <v>0.95238095238095233</v>
      </c>
      <c r="G9" s="79">
        <f>'Yellow Fever'!F61</f>
        <v>0.8</v>
      </c>
      <c r="H9" s="79">
        <f>'Yellow Fever'!F62</f>
        <v>0.9285714285714286</v>
      </c>
      <c r="I9" s="182">
        <f>'Yellow Fever'!F63</f>
        <v>0.86956521739130432</v>
      </c>
      <c r="J9" s="1">
        <v>20</v>
      </c>
      <c r="K9" s="12">
        <v>13</v>
      </c>
      <c r="L9" s="12">
        <v>1</v>
      </c>
      <c r="M9" s="12">
        <v>5</v>
      </c>
      <c r="N9" s="2">
        <v>0</v>
      </c>
    </row>
    <row r="10" spans="4:14" x14ac:dyDescent="0.25">
      <c r="D10" s="79">
        <v>4</v>
      </c>
      <c r="E10" s="98" t="s">
        <v>599</v>
      </c>
      <c r="F10" s="79">
        <f>Leptospirosis!F53</f>
        <v>0.89473684210526316</v>
      </c>
      <c r="G10" s="79">
        <f>Leptospirosis!F54</f>
        <v>0.80952380952380953</v>
      </c>
      <c r="H10" s="79">
        <f>Leptospirosis!F55</f>
        <v>0.7142857142857143</v>
      </c>
      <c r="I10" s="182">
        <f>Leptospirosis!F56</f>
        <v>0.85</v>
      </c>
      <c r="J10" s="1">
        <v>17</v>
      </c>
      <c r="K10" s="12">
        <v>5</v>
      </c>
      <c r="L10" s="12">
        <v>2</v>
      </c>
      <c r="M10" s="12">
        <v>4</v>
      </c>
      <c r="N10" s="2">
        <v>0</v>
      </c>
    </row>
    <row r="11" spans="4:14" x14ac:dyDescent="0.25">
      <c r="D11" s="79">
        <v>5</v>
      </c>
      <c r="E11" s="98" t="s">
        <v>222</v>
      </c>
      <c r="F11" s="79">
        <f>Brucellosis!F61</f>
        <v>0.8571428571428571</v>
      </c>
      <c r="G11" s="79">
        <f>Brucellosis!F62</f>
        <v>0.75</v>
      </c>
      <c r="H11" s="79">
        <f>Brucellosis!F63</f>
        <v>0.75</v>
      </c>
      <c r="I11" s="182">
        <f>Brucellosis!F64</f>
        <v>0.8</v>
      </c>
      <c r="J11" s="1">
        <v>18</v>
      </c>
      <c r="K11" s="12">
        <v>9</v>
      </c>
      <c r="L11" s="12">
        <v>3</v>
      </c>
      <c r="M11" s="12">
        <v>6</v>
      </c>
      <c r="N11" s="2">
        <v>2</v>
      </c>
    </row>
    <row r="12" spans="4:14" x14ac:dyDescent="0.25">
      <c r="D12" s="79">
        <v>6</v>
      </c>
      <c r="E12" s="98" t="s">
        <v>600</v>
      </c>
      <c r="F12" s="79">
        <f>Cholera!F57</f>
        <v>0.9285714285714286</v>
      </c>
      <c r="G12" s="79">
        <f>Cholera!F58</f>
        <v>0.72222222222222221</v>
      </c>
      <c r="H12" s="79">
        <f>Cholera!F59</f>
        <v>0.83333333333333337</v>
      </c>
      <c r="I12" s="182">
        <f>Cholera!F60</f>
        <v>0.8125</v>
      </c>
      <c r="J12" s="1">
        <v>13</v>
      </c>
      <c r="K12" s="12">
        <v>5</v>
      </c>
      <c r="L12" s="12">
        <v>1</v>
      </c>
      <c r="M12" s="12">
        <v>5</v>
      </c>
      <c r="N12" s="2">
        <v>1</v>
      </c>
    </row>
    <row r="13" spans="4:14" x14ac:dyDescent="0.25">
      <c r="D13" s="79">
        <v>7</v>
      </c>
      <c r="E13" s="98" t="s">
        <v>601</v>
      </c>
      <c r="F13" s="79">
        <f>Diphteria!F66</f>
        <v>0.90909090909090906</v>
      </c>
      <c r="G13" s="79">
        <f>Diphteria!F67</f>
        <v>0.5</v>
      </c>
      <c r="H13" s="79">
        <f>Diphteria!F68</f>
        <v>0.93333333333333335</v>
      </c>
      <c r="I13" s="182">
        <f>Diphteria!F69</f>
        <v>0.64516129032258063</v>
      </c>
      <c r="J13" s="1">
        <v>10</v>
      </c>
      <c r="K13" s="12">
        <v>14</v>
      </c>
      <c r="L13" s="12">
        <v>1</v>
      </c>
      <c r="M13" s="12">
        <v>10</v>
      </c>
      <c r="N13" s="2">
        <v>5</v>
      </c>
    </row>
    <row r="14" spans="4:14" x14ac:dyDescent="0.25">
      <c r="D14" s="79">
        <v>8</v>
      </c>
      <c r="E14" s="98" t="s">
        <v>602</v>
      </c>
      <c r="F14" s="79">
        <f>Erypselas!F56</f>
        <v>0.8</v>
      </c>
      <c r="G14" s="79">
        <f>Erypselas!F57</f>
        <v>0.88888888888888884</v>
      </c>
      <c r="H14" s="79">
        <f>Erypselas!F58</f>
        <v>0.33333333333333331</v>
      </c>
      <c r="I14" s="182">
        <f>Erypselas!F59</f>
        <v>0.84210526315789469</v>
      </c>
      <c r="J14" s="1">
        <v>8</v>
      </c>
      <c r="K14" s="12">
        <v>1</v>
      </c>
      <c r="L14" s="12">
        <v>2</v>
      </c>
      <c r="M14" s="12">
        <v>1</v>
      </c>
      <c r="N14" s="2">
        <v>0</v>
      </c>
    </row>
    <row r="15" spans="4:14" x14ac:dyDescent="0.25">
      <c r="D15" s="79">
        <v>9</v>
      </c>
      <c r="E15" s="98" t="s">
        <v>269</v>
      </c>
      <c r="F15" s="79">
        <f>'Q Fever'!F55</f>
        <v>0.83333333333333337</v>
      </c>
      <c r="G15" s="79">
        <f>'Q Fever'!F56</f>
        <v>0.78947368421052633</v>
      </c>
      <c r="H15" s="79">
        <f>'Q Fever'!F57</f>
        <v>0.75</v>
      </c>
      <c r="I15" s="182">
        <f>'Q Fever'!F58</f>
        <v>0.81081081081081086</v>
      </c>
      <c r="J15" s="1">
        <v>15</v>
      </c>
      <c r="K15" s="12">
        <v>9</v>
      </c>
      <c r="L15" s="12">
        <v>3</v>
      </c>
      <c r="M15" s="12">
        <v>4</v>
      </c>
      <c r="N15" s="2">
        <v>0</v>
      </c>
    </row>
    <row r="16" spans="4:14" x14ac:dyDescent="0.25">
      <c r="D16" s="79">
        <v>10</v>
      </c>
      <c r="E16" s="98" t="s">
        <v>310</v>
      </c>
      <c r="F16" s="79">
        <f>'Typhoid Fever'!F63</f>
        <v>0.84615384615384615</v>
      </c>
      <c r="G16" s="79">
        <f>'Typhoid Fever'!F64</f>
        <v>0.81481481481481477</v>
      </c>
      <c r="H16" s="79">
        <f>'Typhoid Fever'!F65</f>
        <v>0.78947368421052633</v>
      </c>
      <c r="I16" s="182">
        <f>'Typhoid Fever'!F66</f>
        <v>0.83018867924528306</v>
      </c>
      <c r="J16" s="1">
        <v>22</v>
      </c>
      <c r="K16" s="12">
        <v>15</v>
      </c>
      <c r="L16" s="12">
        <v>4</v>
      </c>
      <c r="M16" s="12">
        <v>5</v>
      </c>
      <c r="N16" s="2">
        <v>1</v>
      </c>
    </row>
    <row r="17" spans="4:14" x14ac:dyDescent="0.25">
      <c r="D17" s="79">
        <v>11</v>
      </c>
      <c r="E17" s="98" t="s">
        <v>604</v>
      </c>
      <c r="F17" s="79">
        <f>Legionnaire!F63</f>
        <v>0.89655172413793105</v>
      </c>
      <c r="G17" s="79">
        <f>Legionnaire!F64</f>
        <v>0.83870967741935487</v>
      </c>
      <c r="H17" s="79">
        <f>Legionnaire!F65</f>
        <v>0.75</v>
      </c>
      <c r="I17" s="182">
        <f>Legionnaire!F66</f>
        <v>0.8666666666666667</v>
      </c>
      <c r="J17" s="1">
        <v>26</v>
      </c>
      <c r="K17" s="12">
        <v>9</v>
      </c>
      <c r="L17" s="12">
        <v>3</v>
      </c>
      <c r="M17" s="12">
        <v>5</v>
      </c>
      <c r="N17" s="2">
        <v>2</v>
      </c>
    </row>
    <row r="18" spans="4:14" x14ac:dyDescent="0.25">
      <c r="D18" s="79">
        <v>12</v>
      </c>
      <c r="E18" s="98" t="s">
        <v>486</v>
      </c>
      <c r="F18" s="79">
        <f>Tetanus!F65</f>
        <v>0.8571428571428571</v>
      </c>
      <c r="G18" s="79">
        <f>Tetanus!F66</f>
        <v>0.66666666666666663</v>
      </c>
      <c r="H18" s="79">
        <f>Tetanus!F67</f>
        <v>0.88235294117647056</v>
      </c>
      <c r="I18" s="182">
        <f>Tetanus!F68</f>
        <v>0.75</v>
      </c>
      <c r="J18" s="1">
        <v>12</v>
      </c>
      <c r="K18" s="12">
        <v>15</v>
      </c>
      <c r="L18" s="12">
        <v>2</v>
      </c>
      <c r="M18" s="12">
        <v>6</v>
      </c>
      <c r="N18" s="2">
        <v>2</v>
      </c>
    </row>
    <row r="19" spans="4:14" x14ac:dyDescent="0.25">
      <c r="D19" s="79">
        <v>13</v>
      </c>
      <c r="E19" s="98" t="s">
        <v>605</v>
      </c>
      <c r="F19" s="79">
        <f>Chickenpox!F63</f>
        <v>0.9</v>
      </c>
      <c r="G19" s="79">
        <f>Chickenpox!F64</f>
        <v>0.81818181818181823</v>
      </c>
      <c r="H19" s="79">
        <f>Chickenpox!F65</f>
        <v>0.94117647058823528</v>
      </c>
      <c r="I19" s="182">
        <f>Chickenpox!F66</f>
        <v>0.8571428571428571</v>
      </c>
      <c r="J19" s="1">
        <v>9</v>
      </c>
      <c r="K19" s="12">
        <v>16</v>
      </c>
      <c r="L19" s="12">
        <v>1</v>
      </c>
      <c r="M19" s="12">
        <v>2</v>
      </c>
      <c r="N19" s="2">
        <v>1</v>
      </c>
    </row>
    <row r="20" spans="4:14" x14ac:dyDescent="0.25">
      <c r="D20" s="79">
        <v>14</v>
      </c>
      <c r="E20" s="98" t="s">
        <v>606</v>
      </c>
      <c r="F20" s="79">
        <f>'Fifth disease'!F58</f>
        <v>0.7</v>
      </c>
      <c r="G20" s="79">
        <f>'Fifth disease'!F59</f>
        <v>0.875</v>
      </c>
      <c r="H20" s="79">
        <f>'Fifth disease'!F60</f>
        <v>0.76923076923076927</v>
      </c>
      <c r="I20" s="182">
        <f>'Fifth disease'!F61</f>
        <v>0.77777777777777779</v>
      </c>
      <c r="J20" s="1">
        <v>7</v>
      </c>
      <c r="K20" s="12">
        <v>10</v>
      </c>
      <c r="L20" s="12">
        <v>3</v>
      </c>
      <c r="M20" s="12">
        <v>1</v>
      </c>
      <c r="N20" s="2">
        <v>0</v>
      </c>
    </row>
    <row r="21" spans="4:14" x14ac:dyDescent="0.25">
      <c r="D21" s="79">
        <v>15</v>
      </c>
      <c r="E21" s="98" t="s">
        <v>264</v>
      </c>
      <c r="F21" s="79">
        <f>Hepatitis!F71</f>
        <v>0.85</v>
      </c>
      <c r="G21" s="79">
        <f>Hepatitis!F72</f>
        <v>0.56666666666666665</v>
      </c>
      <c r="H21" s="79">
        <f>Hepatitis!F73</f>
        <v>0.84210526315789469</v>
      </c>
      <c r="I21" s="182">
        <f>Hepatitis!F74</f>
        <v>0.68</v>
      </c>
      <c r="J21" s="1">
        <v>17</v>
      </c>
      <c r="K21" s="12">
        <v>16</v>
      </c>
      <c r="L21" s="12">
        <v>3</v>
      </c>
      <c r="M21" s="12">
        <v>13</v>
      </c>
      <c r="N21" s="2">
        <v>4</v>
      </c>
    </row>
    <row r="22" spans="4:14" x14ac:dyDescent="0.25">
      <c r="D22" s="79">
        <v>16</v>
      </c>
      <c r="E22" s="98" t="s">
        <v>528</v>
      </c>
      <c r="F22" s="79">
        <f>'Oral Herpes'!F63</f>
        <v>0.83333333333333337</v>
      </c>
      <c r="G22" s="79">
        <f>'Oral Herpes'!F64</f>
        <v>0.4</v>
      </c>
      <c r="H22" s="79">
        <f>'Oral Herpes'!F65</f>
        <v>0.8571428571428571</v>
      </c>
      <c r="I22" s="182">
        <f>'Oral Herpes'!F66</f>
        <v>0.54054054054054057</v>
      </c>
      <c r="J22" s="1">
        <v>10</v>
      </c>
      <c r="K22" s="12">
        <v>12</v>
      </c>
      <c r="L22" s="12">
        <v>2</v>
      </c>
      <c r="M22" s="12">
        <v>15</v>
      </c>
      <c r="N22" s="2">
        <v>5</v>
      </c>
    </row>
    <row r="23" spans="4:14" x14ac:dyDescent="0.25">
      <c r="D23" s="79">
        <v>17</v>
      </c>
      <c r="E23" s="98" t="s">
        <v>607</v>
      </c>
      <c r="F23" s="79">
        <f>Impetigo!F55</f>
        <v>0.75</v>
      </c>
      <c r="G23" s="79">
        <f>Impetigo!F56</f>
        <v>0.75</v>
      </c>
      <c r="H23" s="79">
        <f>Impetigo!F57</f>
        <v>0.77777777777777779</v>
      </c>
      <c r="I23" s="182">
        <f>Impetigo!F58</f>
        <v>0.75</v>
      </c>
      <c r="J23" s="1">
        <v>6</v>
      </c>
      <c r="K23" s="12">
        <v>7</v>
      </c>
      <c r="L23" s="12">
        <v>2</v>
      </c>
      <c r="M23" s="12">
        <v>2</v>
      </c>
      <c r="N23" s="2">
        <v>0</v>
      </c>
    </row>
    <row r="24" spans="4:14" x14ac:dyDescent="0.25">
      <c r="D24" s="79">
        <v>18</v>
      </c>
      <c r="E24" s="98" t="s">
        <v>223</v>
      </c>
      <c r="F24" s="79">
        <f>Flu!F68</f>
        <v>0.80952380952380953</v>
      </c>
      <c r="G24" s="79">
        <f>Flu!F69</f>
        <v>0.94444444444444442</v>
      </c>
      <c r="H24" s="79">
        <f>Flu!F70</f>
        <v>0.83333333333333337</v>
      </c>
      <c r="I24" s="182">
        <f>Flu!F71</f>
        <v>0.87179487179487181</v>
      </c>
      <c r="J24" s="1">
        <v>17</v>
      </c>
      <c r="K24" s="12">
        <v>20</v>
      </c>
      <c r="L24" s="12">
        <v>4</v>
      </c>
      <c r="M24" s="12">
        <v>1</v>
      </c>
      <c r="N24" s="2">
        <v>0</v>
      </c>
    </row>
    <row r="25" spans="4:14" x14ac:dyDescent="0.25">
      <c r="D25" s="79">
        <v>19</v>
      </c>
      <c r="E25" s="98" t="s">
        <v>608</v>
      </c>
      <c r="F25" s="79">
        <f>Meningitis!F67</f>
        <v>0.86956521739130432</v>
      </c>
      <c r="G25" s="79">
        <f>Meningitis!F68</f>
        <v>0.68965517241379315</v>
      </c>
      <c r="H25" s="79">
        <f>Meningitis!F69</f>
        <v>0.83333333333333337</v>
      </c>
      <c r="I25" s="182">
        <f>Meningitis!F70</f>
        <v>0.76923076923076927</v>
      </c>
      <c r="J25" s="1">
        <v>20</v>
      </c>
      <c r="K25" s="12">
        <v>15</v>
      </c>
      <c r="L25" s="12">
        <v>3</v>
      </c>
      <c r="M25" s="12">
        <v>9</v>
      </c>
      <c r="N25" s="2">
        <v>5</v>
      </c>
    </row>
    <row r="26" spans="4:14" x14ac:dyDescent="0.25">
      <c r="D26" s="79">
        <v>20</v>
      </c>
      <c r="E26" s="98" t="s">
        <v>609</v>
      </c>
      <c r="F26" s="79">
        <f>Mumps!F55</f>
        <v>0.8571428571428571</v>
      </c>
      <c r="G26" s="79">
        <f>Mumps!F56</f>
        <v>0.6</v>
      </c>
      <c r="H26" s="79">
        <f>Mumps!F57</f>
        <v>0.83333333333333337</v>
      </c>
      <c r="I26" s="182">
        <f>Mumps!F58</f>
        <v>0.70588235294117652</v>
      </c>
      <c r="J26" s="1">
        <v>6</v>
      </c>
      <c r="K26" s="12">
        <v>5</v>
      </c>
      <c r="L26" s="12">
        <v>1</v>
      </c>
      <c r="M26" s="12">
        <v>4</v>
      </c>
      <c r="N26" s="2">
        <v>0</v>
      </c>
    </row>
    <row r="27" spans="4:14" x14ac:dyDescent="0.25">
      <c r="D27" s="79">
        <v>21</v>
      </c>
      <c r="E27" s="98" t="s">
        <v>559</v>
      </c>
      <c r="F27" s="79">
        <f>Poliomyelitis!F63</f>
        <v>1</v>
      </c>
      <c r="G27" s="79">
        <f>Poliomyelitis!F64</f>
        <v>0.65217391304347827</v>
      </c>
      <c r="H27" s="79">
        <f>Poliomyelitis!F65</f>
        <v>1</v>
      </c>
      <c r="I27" s="182">
        <f>Poliomyelitis!F66</f>
        <v>0.78947368421052633</v>
      </c>
      <c r="J27" s="1">
        <v>15</v>
      </c>
      <c r="K27" s="12">
        <v>14</v>
      </c>
      <c r="L27" s="12">
        <v>0</v>
      </c>
      <c r="M27" s="12">
        <v>8</v>
      </c>
      <c r="N27" s="2">
        <v>3</v>
      </c>
    </row>
    <row r="28" spans="4:14" x14ac:dyDescent="0.25">
      <c r="D28" s="79">
        <v>22</v>
      </c>
      <c r="E28" s="98" t="s">
        <v>489</v>
      </c>
      <c r="F28" s="79">
        <f>Rabies!F65</f>
        <v>0.84615384615384615</v>
      </c>
      <c r="G28" s="79">
        <f>Rabies!F66</f>
        <v>0.6470588235294118</v>
      </c>
      <c r="H28" s="79">
        <f>Rabies!F67</f>
        <v>0.89473684210526316</v>
      </c>
      <c r="I28" s="182">
        <f>Rabies!F68</f>
        <v>0.73333333333333328</v>
      </c>
      <c r="J28" s="1">
        <v>11</v>
      </c>
      <c r="K28" s="12">
        <v>17</v>
      </c>
      <c r="L28" s="12">
        <v>2</v>
      </c>
      <c r="M28" s="12">
        <v>6</v>
      </c>
      <c r="N28" s="2">
        <v>0</v>
      </c>
    </row>
    <row r="29" spans="4:14" x14ac:dyDescent="0.25">
      <c r="D29" s="79">
        <v>23</v>
      </c>
      <c r="E29" s="98" t="s">
        <v>610</v>
      </c>
      <c r="F29" s="79">
        <f>'Rocky Mountain spotted fever'!F61</f>
        <v>0.95238095238095233</v>
      </c>
      <c r="G29" s="79">
        <f>'Rocky Mountain spotted fever'!F62</f>
        <v>0.68965517241379315</v>
      </c>
      <c r="H29" s="79">
        <f>'Rocky Mountain spotted fever'!F63</f>
        <v>0.8571428571428571</v>
      </c>
      <c r="I29" s="182">
        <f>'Rocky Mountain spotted fever'!F64</f>
        <v>0.8</v>
      </c>
      <c r="J29" s="1">
        <v>20</v>
      </c>
      <c r="K29" s="12">
        <v>6</v>
      </c>
      <c r="L29" s="12">
        <v>1</v>
      </c>
      <c r="M29" s="12">
        <v>9</v>
      </c>
      <c r="N29" s="2">
        <v>7</v>
      </c>
    </row>
    <row r="30" spans="4:14" x14ac:dyDescent="0.25">
      <c r="D30" s="79">
        <v>24</v>
      </c>
      <c r="E30" s="98" t="s">
        <v>611</v>
      </c>
      <c r="F30" s="79">
        <f>Roseola!F55</f>
        <v>1</v>
      </c>
      <c r="G30" s="79">
        <f>Roseola!F56</f>
        <v>0.75</v>
      </c>
      <c r="H30" s="79">
        <f>Roseola!F57</f>
        <v>1</v>
      </c>
      <c r="I30" s="182">
        <f>Roseola!F58</f>
        <v>0.8571428571428571</v>
      </c>
      <c r="J30" s="1">
        <v>6</v>
      </c>
      <c r="K30" s="12">
        <v>5</v>
      </c>
      <c r="L30" s="12">
        <v>0</v>
      </c>
      <c r="M30" s="12">
        <v>2</v>
      </c>
      <c r="N30" s="2">
        <v>0</v>
      </c>
    </row>
    <row r="31" spans="4:14" x14ac:dyDescent="0.25">
      <c r="D31" s="79">
        <v>25</v>
      </c>
      <c r="E31" s="98" t="s">
        <v>612</v>
      </c>
      <c r="F31" s="79">
        <f>Rubella!F55</f>
        <v>1</v>
      </c>
      <c r="G31" s="79">
        <f>Rubella!F56</f>
        <v>0.7857142857142857</v>
      </c>
      <c r="H31" s="79">
        <f>Rubella!F57</f>
        <v>1</v>
      </c>
      <c r="I31" s="182">
        <f>Rubella!F58</f>
        <v>0.88</v>
      </c>
      <c r="J31" s="1">
        <v>11</v>
      </c>
      <c r="K31" s="12">
        <v>4</v>
      </c>
      <c r="L31" s="12">
        <v>0</v>
      </c>
      <c r="M31" s="12">
        <v>3</v>
      </c>
      <c r="N31" s="2">
        <v>0</v>
      </c>
    </row>
    <row r="32" spans="4:14" x14ac:dyDescent="0.25">
      <c r="D32" s="79">
        <v>26</v>
      </c>
      <c r="E32" s="98" t="s">
        <v>580</v>
      </c>
      <c r="F32" s="79">
        <f>Measles!F62</f>
        <v>0.92307692307692313</v>
      </c>
      <c r="G32" s="79">
        <f>Measles!F63</f>
        <v>0.75</v>
      </c>
      <c r="H32" s="79">
        <f>Measles!F64</f>
        <v>0.91666666666666663</v>
      </c>
      <c r="I32" s="182">
        <f>Measles!F65</f>
        <v>0.82758620689655171</v>
      </c>
      <c r="J32" s="1">
        <v>12</v>
      </c>
      <c r="K32" s="12">
        <v>11</v>
      </c>
      <c r="L32" s="12">
        <v>1</v>
      </c>
      <c r="M32" s="12">
        <v>4</v>
      </c>
      <c r="N32" s="2">
        <v>0</v>
      </c>
    </row>
    <row r="33" spans="4:14" x14ac:dyDescent="0.25">
      <c r="D33" s="79">
        <v>27</v>
      </c>
      <c r="E33" s="98" t="s">
        <v>613</v>
      </c>
      <c r="F33" s="79">
        <f>'Scarlet fever'!F55</f>
        <v>0.93333333333333335</v>
      </c>
      <c r="G33" s="79">
        <f>'Scarlet fever'!F56</f>
        <v>0.77777777777777779</v>
      </c>
      <c r="H33" s="79">
        <f>'Scarlet fever'!F57</f>
        <v>0.88888888888888884</v>
      </c>
      <c r="I33" s="182">
        <f>'Scarlet fever'!F58</f>
        <v>0.84848484848484851</v>
      </c>
      <c r="J33" s="1">
        <v>14</v>
      </c>
      <c r="K33" s="12">
        <v>8</v>
      </c>
      <c r="L33" s="12">
        <v>1</v>
      </c>
      <c r="M33" s="12">
        <v>4</v>
      </c>
      <c r="N33" s="2">
        <v>1</v>
      </c>
    </row>
    <row r="34" spans="4:14" x14ac:dyDescent="0.25">
      <c r="D34" s="79">
        <v>28</v>
      </c>
      <c r="E34" s="98" t="s">
        <v>587</v>
      </c>
      <c r="F34" s="79">
        <f>SARS!F66</f>
        <v>0.91304347826086951</v>
      </c>
      <c r="G34" s="79">
        <f>SARS!F67</f>
        <v>0.52500000000000002</v>
      </c>
      <c r="H34" s="79">
        <f>SARS!F68</f>
        <v>0.8</v>
      </c>
      <c r="I34" s="182">
        <f>SARS!F69</f>
        <v>0.66666666666666663</v>
      </c>
      <c r="J34" s="1">
        <v>21</v>
      </c>
      <c r="K34" s="12">
        <v>8</v>
      </c>
      <c r="L34" s="12">
        <v>2</v>
      </c>
      <c r="M34" s="12">
        <v>19</v>
      </c>
      <c r="N34" s="2">
        <v>6</v>
      </c>
    </row>
    <row r="35" spans="4:14" x14ac:dyDescent="0.25">
      <c r="D35" s="79">
        <v>29</v>
      </c>
      <c r="E35" s="98" t="s">
        <v>614</v>
      </c>
      <c r="F35" s="79">
        <f>'West Nile Virus'!$F$67</f>
        <v>0.8571428571428571</v>
      </c>
      <c r="G35" s="79">
        <f>'West Nile Virus'!F68</f>
        <v>0.88888888888888884</v>
      </c>
      <c r="H35" s="79">
        <f>'West Nile Virus'!F69</f>
        <v>0.78947368421052633</v>
      </c>
      <c r="I35" s="182">
        <f>'West Nile Virus'!F70</f>
        <v>0.87272727272727268</v>
      </c>
      <c r="J35" s="1">
        <v>24</v>
      </c>
      <c r="K35" s="12">
        <v>15</v>
      </c>
      <c r="L35" s="12">
        <v>4</v>
      </c>
      <c r="M35" s="12">
        <v>3</v>
      </c>
      <c r="N35" s="2">
        <v>2</v>
      </c>
    </row>
    <row r="36" spans="4:14" ht="15.75" thickBot="1" x14ac:dyDescent="0.3">
      <c r="D36" s="95">
        <v>30</v>
      </c>
      <c r="E36" s="99" t="s">
        <v>596</v>
      </c>
      <c r="F36" s="95">
        <f>Pertussis!F57</f>
        <v>0.77777777777777779</v>
      </c>
      <c r="G36" s="95">
        <f>Pertussis!F58</f>
        <v>0.63636363636363635</v>
      </c>
      <c r="H36" s="95">
        <f>Pertussis!F59</f>
        <v>0.81818181818181823</v>
      </c>
      <c r="I36" s="183">
        <f>Pertussis!F60</f>
        <v>0.7</v>
      </c>
      <c r="J36" s="3">
        <v>7</v>
      </c>
      <c r="K36" s="16">
        <v>9</v>
      </c>
      <c r="L36" s="16">
        <v>2</v>
      </c>
      <c r="M36" s="16">
        <v>4</v>
      </c>
      <c r="N36" s="4">
        <v>0</v>
      </c>
    </row>
    <row r="37" spans="4:14" ht="15.75" thickBot="1" x14ac:dyDescent="0.3"/>
    <row r="38" spans="4:14" ht="15.75" thickBot="1" x14ac:dyDescent="0.3">
      <c r="E38" s="100" t="s">
        <v>615</v>
      </c>
      <c r="F38" s="93">
        <f>SUM(F7:F36)/COUNTA(F7:F36)</f>
        <v>0.87350626104098061</v>
      </c>
      <c r="G38" s="93">
        <f>SUM(G7:G36)/COUNTA(G7:G36)</f>
        <v>0.71773361894374932</v>
      </c>
      <c r="H38" s="93">
        <f t="shared" ref="H38:I38" si="0">SUM(H7:H36)/COUNTA(H7:H36)</f>
        <v>0.82637445457878911</v>
      </c>
      <c r="I38" s="93">
        <f t="shared" si="0"/>
        <v>0.77971495443837524</v>
      </c>
      <c r="N38" s="192">
        <f>SUM(N7:N36)</f>
        <v>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topLeftCell="A4" zoomScale="85" zoomScaleNormal="85" workbookViewId="0">
      <selection activeCell="E32" sqref="E3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44.7109375" customWidth="1"/>
    <col min="8" max="8" width="47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87</v>
      </c>
      <c r="D5" s="26" t="s">
        <v>18</v>
      </c>
      <c r="E5" s="25" t="s">
        <v>204</v>
      </c>
      <c r="F5" s="58" t="s">
        <v>59</v>
      </c>
      <c r="G5" s="26" t="s">
        <v>18</v>
      </c>
      <c r="H5" s="25" t="s">
        <v>177</v>
      </c>
    </row>
    <row r="6" spans="3:8" x14ac:dyDescent="0.25">
      <c r="C6" s="29" t="s">
        <v>4</v>
      </c>
      <c r="D6" s="27" t="s">
        <v>18</v>
      </c>
      <c r="E6" s="30" t="s">
        <v>169</v>
      </c>
      <c r="F6" s="49" t="s">
        <v>101</v>
      </c>
      <c r="G6" s="50" t="s">
        <v>19</v>
      </c>
      <c r="H6" s="51" t="s">
        <v>26</v>
      </c>
    </row>
    <row r="7" spans="3:8" x14ac:dyDescent="0.25">
      <c r="C7" s="29" t="s">
        <v>6</v>
      </c>
      <c r="D7" s="27" t="s">
        <v>18</v>
      </c>
      <c r="E7" s="30" t="s">
        <v>170</v>
      </c>
      <c r="F7" s="134" t="s">
        <v>102</v>
      </c>
      <c r="G7" s="145" t="s">
        <v>19</v>
      </c>
      <c r="H7" s="135" t="s">
        <v>26</v>
      </c>
    </row>
    <row r="8" spans="3:8" x14ac:dyDescent="0.25">
      <c r="C8" s="29" t="s">
        <v>88</v>
      </c>
      <c r="D8" s="27" t="s">
        <v>18</v>
      </c>
      <c r="E8" s="30" t="s">
        <v>196</v>
      </c>
      <c r="F8" s="29" t="s">
        <v>103</v>
      </c>
      <c r="G8" s="27" t="s">
        <v>18</v>
      </c>
      <c r="H8" s="30" t="s">
        <v>212</v>
      </c>
    </row>
    <row r="9" spans="3:8" x14ac:dyDescent="0.25">
      <c r="C9" s="29" t="s">
        <v>47</v>
      </c>
      <c r="D9" s="27" t="s">
        <v>18</v>
      </c>
      <c r="E9" s="30" t="s">
        <v>172</v>
      </c>
      <c r="F9" s="1"/>
      <c r="G9" s="12"/>
      <c r="H9" s="2"/>
    </row>
    <row r="10" spans="3:8" x14ac:dyDescent="0.25">
      <c r="C10" s="29" t="s">
        <v>69</v>
      </c>
      <c r="D10" s="27" t="s">
        <v>18</v>
      </c>
      <c r="E10" s="30" t="s">
        <v>174</v>
      </c>
      <c r="F10" s="1"/>
      <c r="G10" s="12"/>
      <c r="H10" s="2"/>
    </row>
    <row r="11" spans="3:8" x14ac:dyDescent="0.25">
      <c r="C11" s="29" t="s">
        <v>89</v>
      </c>
      <c r="D11" s="27" t="s">
        <v>18</v>
      </c>
      <c r="E11" s="30" t="s">
        <v>167</v>
      </c>
      <c r="F11" s="1"/>
      <c r="G11" s="12"/>
      <c r="H11" s="2"/>
    </row>
    <row r="12" spans="3:8" x14ac:dyDescent="0.25">
      <c r="C12" s="29" t="s">
        <v>90</v>
      </c>
      <c r="D12" s="27" t="s">
        <v>18</v>
      </c>
      <c r="E12" s="30" t="s">
        <v>205</v>
      </c>
      <c r="F12" s="1"/>
      <c r="G12" s="12"/>
      <c r="H12" s="2"/>
    </row>
    <row r="13" spans="3:8" x14ac:dyDescent="0.25">
      <c r="C13" s="29" t="s">
        <v>91</v>
      </c>
      <c r="D13" s="27" t="s">
        <v>18</v>
      </c>
      <c r="E13" s="30" t="s">
        <v>206</v>
      </c>
      <c r="F13" s="1"/>
      <c r="G13" s="12"/>
      <c r="H13" s="2"/>
    </row>
    <row r="14" spans="3:8" x14ac:dyDescent="0.25">
      <c r="C14" s="49" t="s">
        <v>92</v>
      </c>
      <c r="D14" s="50" t="s">
        <v>19</v>
      </c>
      <c r="E14" s="51" t="s">
        <v>26</v>
      </c>
      <c r="F14" s="1"/>
      <c r="G14" s="12"/>
      <c r="H14" s="2"/>
    </row>
    <row r="15" spans="3:8" x14ac:dyDescent="0.25">
      <c r="C15" s="29" t="s">
        <v>93</v>
      </c>
      <c r="D15" s="27" t="s">
        <v>18</v>
      </c>
      <c r="E15" s="30" t="s">
        <v>207</v>
      </c>
      <c r="F15" s="1"/>
      <c r="G15" s="12"/>
      <c r="H15" s="2"/>
    </row>
    <row r="16" spans="3:8" x14ac:dyDescent="0.25">
      <c r="C16" s="29" t="s">
        <v>94</v>
      </c>
      <c r="D16" s="27" t="s">
        <v>18</v>
      </c>
      <c r="E16" s="30" t="s">
        <v>175</v>
      </c>
      <c r="F16" s="1"/>
      <c r="G16" s="12"/>
      <c r="H16" s="2"/>
    </row>
    <row r="17" spans="3:8" x14ac:dyDescent="0.25">
      <c r="C17" s="29" t="s">
        <v>95</v>
      </c>
      <c r="D17" s="27" t="s">
        <v>18</v>
      </c>
      <c r="E17" s="30" t="s">
        <v>208</v>
      </c>
      <c r="F17" s="1"/>
      <c r="G17" s="12"/>
      <c r="H17" s="2"/>
    </row>
    <row r="18" spans="3:8" x14ac:dyDescent="0.25">
      <c r="C18" s="29" t="s">
        <v>96</v>
      </c>
      <c r="D18" s="27" t="s">
        <v>18</v>
      </c>
      <c r="E18" s="30" t="s">
        <v>209</v>
      </c>
      <c r="F18" s="1"/>
      <c r="G18" s="12"/>
      <c r="H18" s="2"/>
    </row>
    <row r="19" spans="3:8" x14ac:dyDescent="0.25">
      <c r="C19" s="134" t="s">
        <v>97</v>
      </c>
      <c r="D19" s="145" t="s">
        <v>19</v>
      </c>
      <c r="E19" s="135" t="s">
        <v>26</v>
      </c>
      <c r="F19" s="1"/>
      <c r="G19" s="12"/>
      <c r="H19" s="2"/>
    </row>
    <row r="20" spans="3:8" x14ac:dyDescent="0.25">
      <c r="C20" s="29" t="s">
        <v>98</v>
      </c>
      <c r="D20" s="27" t="s">
        <v>18</v>
      </c>
      <c r="E20" s="30" t="s">
        <v>210</v>
      </c>
      <c r="F20" s="1"/>
      <c r="G20" s="12"/>
      <c r="H20" s="2"/>
    </row>
    <row r="21" spans="3:8" x14ac:dyDescent="0.25">
      <c r="C21" s="29" t="s">
        <v>99</v>
      </c>
      <c r="D21" s="27" t="s">
        <v>18</v>
      </c>
      <c r="E21" s="30" t="s">
        <v>256</v>
      </c>
      <c r="F21" s="1"/>
      <c r="G21" s="12"/>
      <c r="H21" s="2"/>
    </row>
    <row r="22" spans="3:8" x14ac:dyDescent="0.25">
      <c r="C22" s="29" t="s">
        <v>100</v>
      </c>
      <c r="D22" s="27" t="s">
        <v>18</v>
      </c>
      <c r="E22" s="30" t="s">
        <v>211</v>
      </c>
      <c r="F22" s="1"/>
      <c r="G22" s="12"/>
      <c r="H22" s="2" t="s">
        <v>26</v>
      </c>
    </row>
    <row r="23" spans="3:8" x14ac:dyDescent="0.25">
      <c r="C23" s="29" t="s">
        <v>7</v>
      </c>
      <c r="D23" s="27" t="s">
        <v>18</v>
      </c>
      <c r="E23" s="30" t="s">
        <v>173</v>
      </c>
      <c r="F23" s="5"/>
      <c r="G23" s="13"/>
      <c r="H23" s="2"/>
    </row>
    <row r="24" spans="3:8" ht="15.75" thickBot="1" x14ac:dyDescent="0.3">
      <c r="C24" s="3"/>
      <c r="D24" s="16"/>
      <c r="E24" s="4"/>
      <c r="F24" s="6"/>
      <c r="G24" s="17"/>
      <c r="H24" s="4"/>
    </row>
    <row r="26" spans="3:8" ht="15.75" thickBot="1" x14ac:dyDescent="0.3"/>
    <row r="27" spans="3:8" ht="15.75" thickBot="1" x14ac:dyDescent="0.3">
      <c r="C27" s="193" t="s">
        <v>17</v>
      </c>
      <c r="D27" s="194"/>
      <c r="E27" s="194"/>
      <c r="F27" s="194"/>
      <c r="G27" s="195"/>
      <c r="H27" s="18"/>
    </row>
    <row r="28" spans="3:8" ht="15.75" thickBot="1" x14ac:dyDescent="0.3">
      <c r="C28" s="199" t="s">
        <v>29</v>
      </c>
      <c r="D28" s="194"/>
      <c r="E28" s="195"/>
      <c r="F28" s="199" t="s">
        <v>34</v>
      </c>
      <c r="G28" s="200"/>
      <c r="H28" s="18"/>
    </row>
    <row r="29" spans="3:8" ht="15.75" thickBot="1" x14ac:dyDescent="0.3">
      <c r="C29" s="8" t="s">
        <v>28</v>
      </c>
      <c r="D29" s="8" t="s">
        <v>27</v>
      </c>
      <c r="E29" s="8" t="s">
        <v>20</v>
      </c>
      <c r="F29" s="8" t="s">
        <v>28</v>
      </c>
      <c r="G29" s="8" t="s">
        <v>27</v>
      </c>
      <c r="H29" s="20"/>
    </row>
    <row r="30" spans="3:8" ht="15.75" thickBot="1" x14ac:dyDescent="0.3">
      <c r="C30" s="38" t="s">
        <v>791</v>
      </c>
      <c r="D30" s="39" t="s">
        <v>19</v>
      </c>
      <c r="E30" s="168" t="s">
        <v>228</v>
      </c>
      <c r="F30" s="166" t="s">
        <v>824</v>
      </c>
      <c r="G30" s="167" t="s">
        <v>19</v>
      </c>
      <c r="H30" s="19"/>
    </row>
    <row r="31" spans="3:8" ht="15.75" thickBot="1" x14ac:dyDescent="0.3">
      <c r="C31" s="41" t="s">
        <v>635</v>
      </c>
      <c r="D31" s="42" t="s">
        <v>19</v>
      </c>
      <c r="E31" s="82" t="s">
        <v>185</v>
      </c>
      <c r="F31" s="165" t="s">
        <v>656</v>
      </c>
      <c r="G31" s="167" t="s">
        <v>19</v>
      </c>
      <c r="H31" s="19"/>
    </row>
    <row r="32" spans="3:8" ht="15.75" thickBot="1" x14ac:dyDescent="0.3">
      <c r="C32" s="1"/>
      <c r="D32" s="12"/>
      <c r="E32" s="59"/>
      <c r="F32" s="165" t="s">
        <v>182</v>
      </c>
      <c r="G32" s="167" t="s">
        <v>19</v>
      </c>
      <c r="H32" s="19"/>
    </row>
    <row r="33" spans="3:8" ht="15.75" thickBot="1" x14ac:dyDescent="0.3">
      <c r="C33" s="1"/>
      <c r="D33" s="12"/>
      <c r="E33" s="59"/>
      <c r="F33" s="165" t="s">
        <v>652</v>
      </c>
      <c r="G33" s="167" t="s">
        <v>19</v>
      </c>
      <c r="H33" s="19"/>
    </row>
    <row r="34" spans="3:8" x14ac:dyDescent="0.25">
      <c r="C34" s="1"/>
      <c r="D34" s="12"/>
      <c r="E34" s="59"/>
      <c r="F34" s="165" t="s">
        <v>625</v>
      </c>
      <c r="G34" s="167" t="s">
        <v>19</v>
      </c>
      <c r="H34" s="19"/>
    </row>
    <row r="35" spans="3:8" x14ac:dyDescent="0.25">
      <c r="C35" s="1"/>
      <c r="D35" s="12"/>
      <c r="E35" s="59"/>
      <c r="F35" s="79"/>
      <c r="G35" s="76"/>
      <c r="H35" s="19"/>
    </row>
    <row r="36" spans="3:8" x14ac:dyDescent="0.25">
      <c r="C36" s="1"/>
      <c r="D36" s="12"/>
      <c r="E36" s="59"/>
      <c r="F36" s="80"/>
      <c r="G36" s="76"/>
      <c r="H36" s="19"/>
    </row>
    <row r="37" spans="3:8" x14ac:dyDescent="0.25">
      <c r="C37" s="1"/>
      <c r="D37" s="12"/>
      <c r="E37" s="59"/>
      <c r="F37" s="80"/>
      <c r="G37" s="76"/>
      <c r="H37" s="19"/>
    </row>
    <row r="38" spans="3:8" ht="15.75" thickBot="1" x14ac:dyDescent="0.3">
      <c r="C38" s="3"/>
      <c r="D38" s="16"/>
      <c r="E38" s="61"/>
      <c r="F38" s="81"/>
      <c r="G38" s="77"/>
      <c r="H38" s="19"/>
    </row>
    <row r="40" spans="3:8" ht="15.75" thickBot="1" x14ac:dyDescent="0.3"/>
    <row r="41" spans="3:8" x14ac:dyDescent="0.25">
      <c r="E41" s="24" t="s">
        <v>271</v>
      </c>
      <c r="F41" s="25" t="s">
        <v>272</v>
      </c>
    </row>
    <row r="42" spans="3:8" x14ac:dyDescent="0.25">
      <c r="E42" s="33" t="s">
        <v>270</v>
      </c>
      <c r="F42" s="34" t="s">
        <v>273</v>
      </c>
    </row>
    <row r="43" spans="3:8" x14ac:dyDescent="0.25">
      <c r="E43" s="31" t="s">
        <v>274</v>
      </c>
      <c r="F43" s="32" t="s">
        <v>276</v>
      </c>
    </row>
    <row r="44" spans="3:8" ht="15.75" thickBot="1" x14ac:dyDescent="0.3">
      <c r="E44" s="44" t="s">
        <v>275</v>
      </c>
      <c r="F44" s="45" t="s">
        <v>277</v>
      </c>
    </row>
    <row r="45" spans="3:8" ht="15.75" thickBot="1" x14ac:dyDescent="0.3"/>
    <row r="46" spans="3:8" ht="15.75" thickBot="1" x14ac:dyDescent="0.3">
      <c r="E46" s="67" t="s">
        <v>281</v>
      </c>
      <c r="F46" s="68" t="s">
        <v>282</v>
      </c>
    </row>
    <row r="48" spans="3:8" x14ac:dyDescent="0.25">
      <c r="E48" s="21" t="s">
        <v>35</v>
      </c>
      <c r="F48" s="12">
        <f>COUNTA(C5:C13,C15:C18,C20:C23)</f>
        <v>17</v>
      </c>
    </row>
    <row r="49" spans="5:6" x14ac:dyDescent="0.25">
      <c r="E49" s="21" t="s">
        <v>36</v>
      </c>
      <c r="F49" s="12">
        <f>COUNTA(F30:F34)</f>
        <v>5</v>
      </c>
    </row>
    <row r="50" spans="5:6" x14ac:dyDescent="0.25">
      <c r="E50" s="21" t="s">
        <v>37</v>
      </c>
      <c r="F50" s="12">
        <f>COUNTA(C30,C31)</f>
        <v>2</v>
      </c>
    </row>
    <row r="51" spans="5:6" x14ac:dyDescent="0.25">
      <c r="E51" s="21" t="s">
        <v>38</v>
      </c>
      <c r="F51" s="12">
        <f>COUNTA(C14,C19,F6,F7)</f>
        <v>4</v>
      </c>
    </row>
    <row r="53" spans="5:6" x14ac:dyDescent="0.25">
      <c r="E53" s="21" t="s">
        <v>39</v>
      </c>
      <c r="F53" s="12">
        <f>F48/(F48+F50)</f>
        <v>0.89473684210526316</v>
      </c>
    </row>
    <row r="54" spans="5:6" x14ac:dyDescent="0.25">
      <c r="E54" s="21" t="s">
        <v>40</v>
      </c>
      <c r="F54" s="12">
        <f>F48/(F48+F51)</f>
        <v>0.80952380952380953</v>
      </c>
    </row>
    <row r="55" spans="5:6" x14ac:dyDescent="0.25">
      <c r="E55" s="21" t="s">
        <v>41</v>
      </c>
      <c r="F55" s="12">
        <f>F49/(F50+F49)</f>
        <v>0.7142857142857143</v>
      </c>
    </row>
    <row r="56" spans="5:6" x14ac:dyDescent="0.25">
      <c r="E56" s="21" t="s">
        <v>278</v>
      </c>
      <c r="F56" s="12">
        <f>2*F48/((2*F48)+F50+F51)</f>
        <v>0.85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topLeftCell="E16" zoomScale="85" zoomScaleNormal="85" workbookViewId="0">
      <selection activeCell="O20" sqref="O2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73.425781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91</v>
      </c>
      <c r="D5" s="26" t="s">
        <v>18</v>
      </c>
      <c r="E5" s="25" t="s">
        <v>206</v>
      </c>
      <c r="F5" s="28" t="s">
        <v>111</v>
      </c>
      <c r="G5" s="26" t="s">
        <v>18</v>
      </c>
      <c r="H5" s="25" t="s">
        <v>219</v>
      </c>
    </row>
    <row r="6" spans="3:8" x14ac:dyDescent="0.25">
      <c r="C6" s="29" t="s">
        <v>104</v>
      </c>
      <c r="D6" s="27" t="s">
        <v>18</v>
      </c>
      <c r="E6" s="30" t="s">
        <v>164</v>
      </c>
      <c r="F6" s="49" t="s">
        <v>112</v>
      </c>
      <c r="G6" s="50" t="s">
        <v>19</v>
      </c>
      <c r="H6" s="51" t="s">
        <v>26</v>
      </c>
    </row>
    <row r="7" spans="3:8" x14ac:dyDescent="0.25">
      <c r="C7" s="29" t="s">
        <v>5</v>
      </c>
      <c r="D7" s="27" t="s">
        <v>18</v>
      </c>
      <c r="E7" s="30" t="s">
        <v>205</v>
      </c>
      <c r="F7" s="29" t="s">
        <v>113</v>
      </c>
      <c r="G7" s="27" t="s">
        <v>18</v>
      </c>
      <c r="H7" s="30" t="s">
        <v>220</v>
      </c>
    </row>
    <row r="8" spans="3:8" x14ac:dyDescent="0.25">
      <c r="C8" s="29" t="s">
        <v>105</v>
      </c>
      <c r="D8" s="27" t="s">
        <v>18</v>
      </c>
      <c r="E8" s="30" t="s">
        <v>213</v>
      </c>
      <c r="F8" s="49" t="s">
        <v>114</v>
      </c>
      <c r="G8" s="50" t="s">
        <v>19</v>
      </c>
      <c r="H8" s="51" t="s">
        <v>26</v>
      </c>
    </row>
    <row r="9" spans="3:8" x14ac:dyDescent="0.25">
      <c r="C9" s="29" t="s">
        <v>45</v>
      </c>
      <c r="D9" s="27" t="s">
        <v>18</v>
      </c>
      <c r="E9" s="30" t="s">
        <v>168</v>
      </c>
      <c r="F9" s="134" t="s">
        <v>115</v>
      </c>
      <c r="G9" s="145" t="s">
        <v>19</v>
      </c>
      <c r="H9" s="135" t="s">
        <v>26</v>
      </c>
    </row>
    <row r="10" spans="3:8" x14ac:dyDescent="0.25">
      <c r="C10" s="29" t="s">
        <v>4</v>
      </c>
      <c r="D10" s="27" t="s">
        <v>18</v>
      </c>
      <c r="E10" s="30" t="s">
        <v>169</v>
      </c>
      <c r="F10" s="29" t="s">
        <v>116</v>
      </c>
      <c r="G10" s="27" t="s">
        <v>18</v>
      </c>
      <c r="H10" s="30" t="s">
        <v>221</v>
      </c>
    </row>
    <row r="11" spans="3:8" x14ac:dyDescent="0.25">
      <c r="C11" s="29" t="s">
        <v>6</v>
      </c>
      <c r="D11" s="27" t="s">
        <v>18</v>
      </c>
      <c r="E11" s="30" t="s">
        <v>170</v>
      </c>
      <c r="F11" s="29" t="s">
        <v>117</v>
      </c>
      <c r="G11" s="27" t="s">
        <v>18</v>
      </c>
      <c r="H11" s="30" t="s">
        <v>169</v>
      </c>
    </row>
    <row r="12" spans="3:8" x14ac:dyDescent="0.25">
      <c r="C12" s="29" t="s">
        <v>106</v>
      </c>
      <c r="D12" s="27" t="s">
        <v>18</v>
      </c>
      <c r="E12" s="30" t="s">
        <v>186</v>
      </c>
      <c r="F12" s="49" t="s">
        <v>118</v>
      </c>
      <c r="G12" s="50" t="s">
        <v>19</v>
      </c>
      <c r="H12" s="51" t="s">
        <v>26</v>
      </c>
    </row>
    <row r="13" spans="3:8" x14ac:dyDescent="0.25">
      <c r="C13" s="29" t="s">
        <v>107</v>
      </c>
      <c r="D13" s="27" t="s">
        <v>18</v>
      </c>
      <c r="E13" s="30" t="s">
        <v>214</v>
      </c>
      <c r="F13" s="29" t="s">
        <v>119</v>
      </c>
      <c r="G13" s="27" t="s">
        <v>18</v>
      </c>
      <c r="H13" s="30" t="s">
        <v>823</v>
      </c>
    </row>
    <row r="14" spans="3:8" x14ac:dyDescent="0.25">
      <c r="C14" s="29" t="s">
        <v>108</v>
      </c>
      <c r="D14" s="27" t="s">
        <v>18</v>
      </c>
      <c r="E14" s="30" t="s">
        <v>215</v>
      </c>
      <c r="F14" s="1"/>
      <c r="G14" s="12"/>
      <c r="H14" s="2"/>
    </row>
    <row r="15" spans="3:8" x14ac:dyDescent="0.25">
      <c r="C15" s="29" t="s">
        <v>109</v>
      </c>
      <c r="D15" s="27" t="s">
        <v>18</v>
      </c>
      <c r="E15" s="30" t="s">
        <v>216</v>
      </c>
      <c r="F15" s="1"/>
      <c r="G15" s="12"/>
      <c r="H15" s="2"/>
    </row>
    <row r="16" spans="3:8" x14ac:dyDescent="0.25">
      <c r="C16" s="29" t="s">
        <v>88</v>
      </c>
      <c r="D16" s="27" t="s">
        <v>18</v>
      </c>
      <c r="E16" s="30" t="s">
        <v>217</v>
      </c>
      <c r="F16" s="1"/>
      <c r="G16" s="12"/>
      <c r="H16" s="2"/>
    </row>
    <row r="17" spans="3:8" x14ac:dyDescent="0.25">
      <c r="C17" s="29" t="s">
        <v>110</v>
      </c>
      <c r="D17" s="27" t="s">
        <v>18</v>
      </c>
      <c r="E17" s="30" t="s">
        <v>208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2" t="s">
        <v>821</v>
      </c>
      <c r="D33" s="32" t="s">
        <v>19</v>
      </c>
      <c r="E33" s="32" t="s">
        <v>822</v>
      </c>
      <c r="F33" s="62" t="s">
        <v>222</v>
      </c>
      <c r="G33" s="55" t="s">
        <v>19</v>
      </c>
      <c r="H33" s="19"/>
    </row>
    <row r="34" spans="3:8" x14ac:dyDescent="0.25">
      <c r="C34" s="32" t="s">
        <v>226</v>
      </c>
      <c r="D34" s="32" t="s">
        <v>19</v>
      </c>
      <c r="E34" s="32" t="s">
        <v>218</v>
      </c>
      <c r="F34" s="128" t="s">
        <v>623</v>
      </c>
      <c r="G34" s="129" t="s">
        <v>19</v>
      </c>
      <c r="H34" s="19"/>
    </row>
    <row r="35" spans="3:8" x14ac:dyDescent="0.25">
      <c r="C35" s="41" t="s">
        <v>635</v>
      </c>
      <c r="D35" s="42" t="s">
        <v>19</v>
      </c>
      <c r="E35" s="82" t="s">
        <v>185</v>
      </c>
      <c r="F35" s="128" t="s">
        <v>223</v>
      </c>
      <c r="G35" s="129" t="s">
        <v>19</v>
      </c>
      <c r="H35" s="19"/>
    </row>
    <row r="36" spans="3:8" x14ac:dyDescent="0.25">
      <c r="C36" s="1"/>
      <c r="D36" s="12"/>
      <c r="E36" s="59"/>
      <c r="F36" s="128" t="s">
        <v>655</v>
      </c>
      <c r="G36" s="129" t="s">
        <v>19</v>
      </c>
      <c r="H36" s="19"/>
    </row>
    <row r="37" spans="3:8" x14ac:dyDescent="0.25">
      <c r="C37" s="1"/>
      <c r="D37" s="12"/>
      <c r="E37" s="59"/>
      <c r="F37" s="37" t="s">
        <v>203</v>
      </c>
      <c r="G37" s="34" t="s">
        <v>19</v>
      </c>
      <c r="H37" s="19"/>
    </row>
    <row r="38" spans="3:8" x14ac:dyDescent="0.25">
      <c r="C38" s="1"/>
      <c r="D38" s="12"/>
      <c r="E38" s="59"/>
      <c r="F38" s="69" t="s">
        <v>112</v>
      </c>
      <c r="G38" s="70" t="s">
        <v>18</v>
      </c>
      <c r="H38" s="19"/>
    </row>
    <row r="39" spans="3:8" x14ac:dyDescent="0.25">
      <c r="C39" s="1"/>
      <c r="D39" s="12"/>
      <c r="E39" s="59"/>
      <c r="F39" s="37" t="s">
        <v>224</v>
      </c>
      <c r="G39" s="34" t="s">
        <v>19</v>
      </c>
      <c r="H39" s="19"/>
    </row>
    <row r="40" spans="3:8" x14ac:dyDescent="0.25">
      <c r="C40" s="1"/>
      <c r="D40" s="12"/>
      <c r="E40" s="59"/>
      <c r="F40" s="126" t="s">
        <v>434</v>
      </c>
      <c r="G40" s="127" t="s">
        <v>19</v>
      </c>
      <c r="H40" s="19"/>
    </row>
    <row r="41" spans="3:8" x14ac:dyDescent="0.25">
      <c r="C41" s="1"/>
      <c r="D41" s="12"/>
      <c r="E41" s="59"/>
      <c r="F41" s="126" t="s">
        <v>701</v>
      </c>
      <c r="G41" s="127" t="s">
        <v>19</v>
      </c>
      <c r="H41" s="19"/>
    </row>
    <row r="42" spans="3:8" x14ac:dyDescent="0.25">
      <c r="C42" s="1"/>
      <c r="D42" s="12"/>
      <c r="E42" s="59"/>
      <c r="F42" s="37" t="s">
        <v>32</v>
      </c>
      <c r="G42" s="34" t="s">
        <v>19</v>
      </c>
      <c r="H42" s="19"/>
    </row>
    <row r="43" spans="3:8" x14ac:dyDescent="0.25">
      <c r="C43" s="1"/>
      <c r="D43" s="12"/>
      <c r="E43" s="59"/>
      <c r="F43" s="69" t="s">
        <v>225</v>
      </c>
      <c r="G43" s="70" t="s">
        <v>18</v>
      </c>
      <c r="H43" s="19"/>
    </row>
    <row r="44" spans="3:8" x14ac:dyDescent="0.25">
      <c r="C44" s="1"/>
      <c r="D44" s="12"/>
      <c r="E44" s="59"/>
      <c r="F44" s="130"/>
      <c r="G44" s="131"/>
      <c r="H44" s="19"/>
    </row>
    <row r="45" spans="3:8" x14ac:dyDescent="0.25">
      <c r="C45" s="1"/>
      <c r="D45" s="12"/>
      <c r="E45" s="59"/>
      <c r="F45" s="130"/>
      <c r="G45" s="131"/>
      <c r="H45" s="19"/>
    </row>
    <row r="46" spans="3:8" ht="15.75" thickBot="1" x14ac:dyDescent="0.3">
      <c r="C46" s="3"/>
      <c r="D46" s="16"/>
      <c r="E46" s="61"/>
      <c r="F46" s="6"/>
      <c r="G46" s="4"/>
      <c r="H46" s="19"/>
    </row>
    <row r="48" spans="3:8" ht="15.75" thickBot="1" x14ac:dyDescent="0.3"/>
    <row r="49" spans="5:6" x14ac:dyDescent="0.25">
      <c r="E49" s="24" t="s">
        <v>271</v>
      </c>
      <c r="F49" s="25" t="s">
        <v>272</v>
      </c>
    </row>
    <row r="50" spans="5:6" x14ac:dyDescent="0.25">
      <c r="E50" s="33" t="s">
        <v>270</v>
      </c>
      <c r="F50" s="34" t="s">
        <v>273</v>
      </c>
    </row>
    <row r="51" spans="5:6" x14ac:dyDescent="0.25">
      <c r="E51" s="31" t="s">
        <v>274</v>
      </c>
      <c r="F51" s="32" t="s">
        <v>276</v>
      </c>
    </row>
    <row r="52" spans="5:6" ht="15.75" thickBot="1" x14ac:dyDescent="0.3">
      <c r="E52" s="44" t="s">
        <v>275</v>
      </c>
      <c r="F52" s="45" t="s">
        <v>277</v>
      </c>
    </row>
    <row r="53" spans="5:6" ht="15.75" thickBot="1" x14ac:dyDescent="0.3"/>
    <row r="54" spans="5:6" ht="15.75" thickBot="1" x14ac:dyDescent="0.3">
      <c r="E54" s="67" t="s">
        <v>281</v>
      </c>
      <c r="F54" s="68" t="s">
        <v>282</v>
      </c>
    </row>
    <row r="56" spans="5:6" x14ac:dyDescent="0.25">
      <c r="E56" s="21" t="s">
        <v>35</v>
      </c>
      <c r="F56" s="12">
        <f>COUNTA(C5:C17,F5,F7,F10,F11,F13)</f>
        <v>18</v>
      </c>
    </row>
    <row r="57" spans="5:6" x14ac:dyDescent="0.25">
      <c r="E57" s="21" t="s">
        <v>36</v>
      </c>
      <c r="F57" s="12">
        <f>COUNTA(F33:F37,F39:F42)</f>
        <v>9</v>
      </c>
    </row>
    <row r="58" spans="5:6" x14ac:dyDescent="0.25">
      <c r="E58" s="21" t="s">
        <v>37</v>
      </c>
      <c r="F58" s="12">
        <f>COUNTA(C33:C35)</f>
        <v>3</v>
      </c>
    </row>
    <row r="59" spans="5:6" x14ac:dyDescent="0.25">
      <c r="E59" s="21" t="s">
        <v>38</v>
      </c>
      <c r="F59" s="12">
        <f>COUNTA(F6,F8,F9,F12,F38,F43)</f>
        <v>6</v>
      </c>
    </row>
    <row r="61" spans="5:6" x14ac:dyDescent="0.25">
      <c r="E61" s="21" t="s">
        <v>39</v>
      </c>
      <c r="F61" s="12">
        <f>F56/(F56+F58)</f>
        <v>0.8571428571428571</v>
      </c>
    </row>
    <row r="62" spans="5:6" x14ac:dyDescent="0.25">
      <c r="E62" s="21" t="s">
        <v>40</v>
      </c>
      <c r="F62" s="12">
        <f>F56/(F56+F59)</f>
        <v>0.75</v>
      </c>
    </row>
    <row r="63" spans="5:6" x14ac:dyDescent="0.25">
      <c r="E63" s="21" t="s">
        <v>41</v>
      </c>
      <c r="F63" s="12">
        <f>F57/(F58+F57)</f>
        <v>0.75</v>
      </c>
    </row>
    <row r="64" spans="5:6" x14ac:dyDescent="0.25">
      <c r="E64" s="21" t="s">
        <v>278</v>
      </c>
      <c r="F64" s="12">
        <f>2*F56/((2*F56)+F58+F59)</f>
        <v>0.8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B1" zoomScale="70" zoomScaleNormal="70" workbookViewId="0">
      <selection activeCell="E22" sqref="E2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6.140625" customWidth="1"/>
    <col min="6" max="6" width="87.42578125" customWidth="1"/>
    <col min="7" max="7" width="28.42578125" customWidth="1"/>
    <col min="8" max="8" width="50.8554687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120</v>
      </c>
      <c r="D5" s="26" t="s">
        <v>18</v>
      </c>
      <c r="E5" s="25" t="s">
        <v>227</v>
      </c>
      <c r="F5" s="58" t="s">
        <v>111</v>
      </c>
      <c r="G5" s="26" t="s">
        <v>18</v>
      </c>
      <c r="H5" s="25" t="s">
        <v>219</v>
      </c>
    </row>
    <row r="6" spans="3:8" x14ac:dyDescent="0.25">
      <c r="C6" s="29" t="s">
        <v>121</v>
      </c>
      <c r="D6" s="27" t="s">
        <v>18</v>
      </c>
      <c r="E6" s="30" t="s">
        <v>842</v>
      </c>
      <c r="F6" s="29" t="s">
        <v>133</v>
      </c>
      <c r="G6" s="27" t="s">
        <v>18</v>
      </c>
      <c r="H6" s="30" t="s">
        <v>234</v>
      </c>
    </row>
    <row r="7" spans="3:8" x14ac:dyDescent="0.25">
      <c r="C7" s="29" t="s">
        <v>122</v>
      </c>
      <c r="D7" s="27" t="s">
        <v>18</v>
      </c>
      <c r="E7" s="30" t="s">
        <v>228</v>
      </c>
      <c r="F7" s="185" t="s">
        <v>134</v>
      </c>
      <c r="G7" s="186" t="s">
        <v>19</v>
      </c>
      <c r="H7" s="70" t="s">
        <v>26</v>
      </c>
    </row>
    <row r="8" spans="3:8" x14ac:dyDescent="0.25">
      <c r="C8" s="29" t="s">
        <v>123</v>
      </c>
      <c r="D8" s="27" t="s">
        <v>18</v>
      </c>
      <c r="E8" s="30" t="s">
        <v>229</v>
      </c>
      <c r="F8" s="1"/>
      <c r="G8" s="12"/>
      <c r="H8" s="2"/>
    </row>
    <row r="9" spans="3:8" x14ac:dyDescent="0.25">
      <c r="C9" s="29" t="s">
        <v>124</v>
      </c>
      <c r="D9" s="27" t="s">
        <v>18</v>
      </c>
      <c r="E9" s="30" t="s">
        <v>820</v>
      </c>
      <c r="F9" s="1"/>
      <c r="G9" s="12"/>
      <c r="H9" s="2"/>
    </row>
    <row r="10" spans="3:8" x14ac:dyDescent="0.25">
      <c r="C10" s="49" t="s">
        <v>125</v>
      </c>
      <c r="D10" s="50" t="s">
        <v>19</v>
      </c>
      <c r="E10" s="51" t="s">
        <v>26</v>
      </c>
      <c r="F10" s="1"/>
      <c r="G10" s="12"/>
      <c r="H10" s="2"/>
    </row>
    <row r="11" spans="3:8" x14ac:dyDescent="0.25">
      <c r="C11" s="29" t="s">
        <v>126</v>
      </c>
      <c r="D11" s="27" t="s">
        <v>18</v>
      </c>
      <c r="E11" s="30" t="s">
        <v>168</v>
      </c>
      <c r="F11" s="1"/>
      <c r="G11" s="12"/>
      <c r="H11" s="2"/>
    </row>
    <row r="12" spans="3:8" x14ac:dyDescent="0.25">
      <c r="C12" s="150" t="s">
        <v>127</v>
      </c>
      <c r="D12" s="162" t="s">
        <v>19</v>
      </c>
      <c r="E12" s="151" t="s">
        <v>26</v>
      </c>
      <c r="F12" s="1"/>
      <c r="G12" s="12"/>
      <c r="H12" s="2"/>
    </row>
    <row r="13" spans="3:8" x14ac:dyDescent="0.25">
      <c r="C13" s="29" t="s">
        <v>47</v>
      </c>
      <c r="D13" s="27" t="s">
        <v>18</v>
      </c>
      <c r="E13" s="30" t="s">
        <v>172</v>
      </c>
      <c r="F13" s="1"/>
      <c r="G13" s="12"/>
      <c r="H13" s="2"/>
    </row>
    <row r="14" spans="3:8" x14ac:dyDescent="0.25">
      <c r="C14" s="29" t="s">
        <v>128</v>
      </c>
      <c r="D14" s="27" t="s">
        <v>18</v>
      </c>
      <c r="E14" s="30" t="s">
        <v>230</v>
      </c>
      <c r="F14" s="1"/>
      <c r="G14" s="12"/>
      <c r="H14" s="2"/>
    </row>
    <row r="15" spans="3:8" x14ac:dyDescent="0.25">
      <c r="C15" s="63" t="s">
        <v>129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64" t="s">
        <v>130</v>
      </c>
      <c r="D16" s="50" t="s">
        <v>19</v>
      </c>
      <c r="E16" s="51" t="s">
        <v>26</v>
      </c>
      <c r="F16" s="1"/>
      <c r="G16" s="12"/>
      <c r="H16" s="2"/>
    </row>
    <row r="17" spans="3:8" x14ac:dyDescent="0.25">
      <c r="C17" s="63" t="s">
        <v>131</v>
      </c>
      <c r="D17" s="27" t="s">
        <v>18</v>
      </c>
      <c r="E17" s="30" t="s">
        <v>168</v>
      </c>
      <c r="F17" s="1"/>
      <c r="G17" s="12"/>
      <c r="H17" s="2"/>
    </row>
    <row r="18" spans="3:8" x14ac:dyDescent="0.25">
      <c r="C18" s="63" t="s">
        <v>48</v>
      </c>
      <c r="D18" s="27" t="s">
        <v>18</v>
      </c>
      <c r="E18" s="30" t="s">
        <v>174</v>
      </c>
      <c r="F18" s="1"/>
      <c r="G18" s="12"/>
      <c r="H18" s="2"/>
    </row>
    <row r="19" spans="3:8" x14ac:dyDescent="0.25">
      <c r="C19" s="63" t="s">
        <v>132</v>
      </c>
      <c r="D19" s="27" t="s">
        <v>18</v>
      </c>
      <c r="E19" s="30" t="s">
        <v>233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30" spans="3:8" ht="15.75" thickBot="1" x14ac:dyDescent="0.3"/>
    <row r="31" spans="3:8" ht="15.75" thickBot="1" x14ac:dyDescent="0.3">
      <c r="C31" s="193" t="s">
        <v>17</v>
      </c>
      <c r="D31" s="194"/>
      <c r="E31" s="194"/>
      <c r="F31" s="194"/>
      <c r="G31" s="195"/>
      <c r="H31" s="18"/>
    </row>
    <row r="32" spans="3:8" ht="15.75" thickBot="1" x14ac:dyDescent="0.3">
      <c r="C32" s="199" t="s">
        <v>29</v>
      </c>
      <c r="D32" s="194"/>
      <c r="E32" s="195"/>
      <c r="F32" s="199" t="s">
        <v>34</v>
      </c>
      <c r="G32" s="200"/>
      <c r="H32" s="18"/>
    </row>
    <row r="33" spans="3:8" ht="15.75" thickBot="1" x14ac:dyDescent="0.3">
      <c r="C33" s="8" t="s">
        <v>28</v>
      </c>
      <c r="D33" s="8" t="s">
        <v>27</v>
      </c>
      <c r="E33" s="8" t="s">
        <v>20</v>
      </c>
      <c r="F33" s="60" t="s">
        <v>28</v>
      </c>
      <c r="G33" s="8" t="s">
        <v>27</v>
      </c>
      <c r="H33" s="20"/>
    </row>
    <row r="34" spans="3:8" x14ac:dyDescent="0.25">
      <c r="C34" s="32" t="s">
        <v>791</v>
      </c>
      <c r="D34" s="32" t="s">
        <v>19</v>
      </c>
      <c r="E34" s="32" t="s">
        <v>228</v>
      </c>
      <c r="F34" s="83" t="s">
        <v>31</v>
      </c>
      <c r="G34" s="75" t="s">
        <v>19</v>
      </c>
      <c r="H34" s="19"/>
    </row>
    <row r="35" spans="3:8" x14ac:dyDescent="0.25">
      <c r="C35" s="1"/>
      <c r="D35" s="12"/>
      <c r="E35" s="59"/>
      <c r="F35" s="164" t="s">
        <v>786</v>
      </c>
      <c r="G35" s="163" t="s">
        <v>19</v>
      </c>
      <c r="H35" s="19"/>
    </row>
    <row r="36" spans="3:8" x14ac:dyDescent="0.25">
      <c r="C36" s="1"/>
      <c r="D36" s="12"/>
      <c r="E36" s="59"/>
      <c r="F36" s="78" t="s">
        <v>698</v>
      </c>
      <c r="G36" s="75" t="s">
        <v>19</v>
      </c>
      <c r="H36" s="19"/>
    </row>
    <row r="37" spans="3:8" x14ac:dyDescent="0.25">
      <c r="C37" s="1"/>
      <c r="D37" s="12"/>
      <c r="E37" s="59"/>
      <c r="F37" s="78" t="s">
        <v>623</v>
      </c>
      <c r="G37" s="75" t="s">
        <v>19</v>
      </c>
      <c r="H37" s="19"/>
    </row>
    <row r="38" spans="3:8" x14ac:dyDescent="0.25">
      <c r="C38" s="1"/>
      <c r="D38" s="12"/>
      <c r="E38" s="59"/>
      <c r="F38" s="78" t="s">
        <v>434</v>
      </c>
      <c r="G38" s="75" t="s">
        <v>19</v>
      </c>
      <c r="H38" s="19"/>
    </row>
    <row r="39" spans="3:8" x14ac:dyDescent="0.25">
      <c r="C39" s="1"/>
      <c r="D39" s="12"/>
      <c r="E39" s="59"/>
      <c r="F39" s="79"/>
      <c r="G39" s="76"/>
      <c r="H39" s="19"/>
    </row>
    <row r="40" spans="3:8" x14ac:dyDescent="0.25">
      <c r="C40" s="1"/>
      <c r="D40" s="12"/>
      <c r="E40" s="59"/>
      <c r="F40" s="80"/>
      <c r="G40" s="76"/>
      <c r="H40" s="19"/>
    </row>
    <row r="41" spans="3:8" x14ac:dyDescent="0.25">
      <c r="C41" s="1"/>
      <c r="D41" s="12"/>
      <c r="E41" s="59"/>
      <c r="F41" s="80"/>
      <c r="G41" s="76"/>
      <c r="H41" s="19"/>
    </row>
    <row r="42" spans="3:8" ht="15.75" thickBot="1" x14ac:dyDescent="0.3">
      <c r="C42" s="3"/>
      <c r="D42" s="16"/>
      <c r="E42" s="61"/>
      <c r="F42" s="81"/>
      <c r="G42" s="77"/>
      <c r="H42" s="19"/>
    </row>
    <row r="44" spans="3:8" ht="15.75" thickBot="1" x14ac:dyDescent="0.3"/>
    <row r="45" spans="3:8" x14ac:dyDescent="0.25">
      <c r="E45" s="24" t="s">
        <v>271</v>
      </c>
      <c r="F45" s="25" t="s">
        <v>272</v>
      </c>
    </row>
    <row r="46" spans="3:8" x14ac:dyDescent="0.25">
      <c r="E46" s="33" t="s">
        <v>270</v>
      </c>
      <c r="F46" s="34" t="s">
        <v>273</v>
      </c>
    </row>
    <row r="47" spans="3:8" x14ac:dyDescent="0.25">
      <c r="E47" s="31" t="s">
        <v>274</v>
      </c>
      <c r="F47" s="32" t="s">
        <v>276</v>
      </c>
    </row>
    <row r="48" spans="3:8" ht="15.75" thickBot="1" x14ac:dyDescent="0.3">
      <c r="E48" s="44" t="s">
        <v>275</v>
      </c>
      <c r="F48" s="45" t="s">
        <v>277</v>
      </c>
    </row>
    <row r="49" spans="5:6" ht="15.75" thickBot="1" x14ac:dyDescent="0.3"/>
    <row r="50" spans="5:6" ht="15.75" thickBot="1" x14ac:dyDescent="0.3">
      <c r="E50" s="67" t="s">
        <v>281</v>
      </c>
      <c r="F50" s="68" t="s">
        <v>282</v>
      </c>
    </row>
    <row r="52" spans="5:6" x14ac:dyDescent="0.25">
      <c r="E52" s="21" t="s">
        <v>35</v>
      </c>
      <c r="F52" s="12">
        <f>COUNTA(C5:C8,C11,C13:C15,C17:C19,F5,F6)</f>
        <v>13</v>
      </c>
    </row>
    <row r="53" spans="5:6" x14ac:dyDescent="0.25">
      <c r="E53" s="21" t="s">
        <v>36</v>
      </c>
      <c r="F53" s="12">
        <f>COUNTA(F34:F38)</f>
        <v>5</v>
      </c>
    </row>
    <row r="54" spans="5:6" x14ac:dyDescent="0.25">
      <c r="E54" s="21" t="s">
        <v>37</v>
      </c>
      <c r="F54" s="12">
        <f>COUNTA(C34)</f>
        <v>1</v>
      </c>
    </row>
    <row r="55" spans="5:6" x14ac:dyDescent="0.25">
      <c r="E55" s="21" t="s">
        <v>38</v>
      </c>
      <c r="F55" s="12">
        <f>COUNTA(C9,C10,C12,C16,F7)</f>
        <v>5</v>
      </c>
    </row>
    <row r="57" spans="5:6" x14ac:dyDescent="0.25">
      <c r="E57" s="21" t="s">
        <v>39</v>
      </c>
      <c r="F57" s="12">
        <f>F52/(F52+F54)</f>
        <v>0.9285714285714286</v>
      </c>
    </row>
    <row r="58" spans="5:6" x14ac:dyDescent="0.25">
      <c r="E58" s="21" t="s">
        <v>40</v>
      </c>
      <c r="F58" s="12">
        <f>F52/(F52+F55)</f>
        <v>0.72222222222222221</v>
      </c>
    </row>
    <row r="59" spans="5:6" x14ac:dyDescent="0.25">
      <c r="E59" s="21" t="s">
        <v>41</v>
      </c>
      <c r="F59" s="12">
        <f>F53/(F54+F53)</f>
        <v>0.83333333333333337</v>
      </c>
    </row>
    <row r="60" spans="5:6" x14ac:dyDescent="0.25">
      <c r="E60" s="21" t="s">
        <v>278</v>
      </c>
      <c r="F60" s="12">
        <f>2*F52/((2*F52)+F54+F55)</f>
        <v>0.8125</v>
      </c>
    </row>
    <row r="62" spans="5:6" x14ac:dyDescent="0.25">
      <c r="F62" t="s">
        <v>279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2"/>
  <sheetViews>
    <sheetView zoomScale="70" zoomScaleNormal="70" workbookViewId="0">
      <selection activeCell="E16" sqref="C7:E16"/>
    </sheetView>
  </sheetViews>
  <sheetFormatPr baseColWidth="10" defaultRowHeight="15" x14ac:dyDescent="0.25"/>
  <cols>
    <col min="1" max="1" width="1.140625" customWidth="1"/>
    <col min="2" max="2" width="2" customWidth="1"/>
    <col min="3" max="3" width="93.42578125" customWidth="1"/>
    <col min="4" max="4" width="33" customWidth="1"/>
    <col min="5" max="5" width="50.28515625" customWidth="1"/>
    <col min="6" max="6" width="87.42578125" customWidth="1"/>
    <col min="7" max="7" width="38.28515625" customWidth="1"/>
    <col min="8" max="8" width="66.8554687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135</v>
      </c>
      <c r="D5" s="47" t="s">
        <v>19</v>
      </c>
      <c r="E5" s="48" t="s">
        <v>26</v>
      </c>
      <c r="F5" s="46" t="s">
        <v>143</v>
      </c>
      <c r="G5" s="47" t="s">
        <v>19</v>
      </c>
      <c r="H5" s="48" t="s">
        <v>26</v>
      </c>
    </row>
    <row r="6" spans="3:8" x14ac:dyDescent="0.25">
      <c r="C6" s="49" t="s">
        <v>136</v>
      </c>
      <c r="D6" s="50" t="s">
        <v>19</v>
      </c>
      <c r="E6" s="51" t="s">
        <v>26</v>
      </c>
      <c r="F6" s="29" t="s">
        <v>144</v>
      </c>
      <c r="G6" s="27" t="s">
        <v>18</v>
      </c>
      <c r="H6" s="30" t="s">
        <v>208</v>
      </c>
    </row>
    <row r="7" spans="3:8" x14ac:dyDescent="0.25">
      <c r="C7" s="29" t="s">
        <v>137</v>
      </c>
      <c r="D7" s="27" t="s">
        <v>18</v>
      </c>
      <c r="E7" s="30" t="s">
        <v>236</v>
      </c>
      <c r="F7" s="29" t="s">
        <v>145</v>
      </c>
      <c r="G7" s="27" t="s">
        <v>18</v>
      </c>
      <c r="H7" s="30" t="s">
        <v>501</v>
      </c>
    </row>
    <row r="8" spans="3:8" x14ac:dyDescent="0.25">
      <c r="C8" s="29" t="s">
        <v>5</v>
      </c>
      <c r="D8" s="27" t="s">
        <v>18</v>
      </c>
      <c r="E8" s="30" t="s">
        <v>205</v>
      </c>
      <c r="F8" s="49" t="s">
        <v>146</v>
      </c>
      <c r="G8" s="50" t="s">
        <v>19</v>
      </c>
      <c r="H8" s="51" t="s">
        <v>26</v>
      </c>
    </row>
    <row r="9" spans="3:8" x14ac:dyDescent="0.25">
      <c r="C9" s="29" t="s">
        <v>138</v>
      </c>
      <c r="D9" s="27" t="s">
        <v>18</v>
      </c>
      <c r="E9" s="30" t="s">
        <v>237</v>
      </c>
      <c r="F9" s="29" t="s">
        <v>147</v>
      </c>
      <c r="G9" s="27" t="s">
        <v>18</v>
      </c>
      <c r="H9" s="30" t="s">
        <v>242</v>
      </c>
    </row>
    <row r="10" spans="3:8" x14ac:dyDescent="0.25">
      <c r="C10" s="29" t="s">
        <v>139</v>
      </c>
      <c r="D10" s="27" t="s">
        <v>18</v>
      </c>
      <c r="E10" s="30" t="s">
        <v>238</v>
      </c>
      <c r="F10" s="49" t="s">
        <v>148</v>
      </c>
      <c r="G10" s="50" t="s">
        <v>19</v>
      </c>
      <c r="H10" s="51" t="s">
        <v>26</v>
      </c>
    </row>
    <row r="11" spans="3:8" x14ac:dyDescent="0.25">
      <c r="C11" s="29" t="s">
        <v>4</v>
      </c>
      <c r="D11" s="27" t="s">
        <v>18</v>
      </c>
      <c r="E11" s="30" t="s">
        <v>169</v>
      </c>
      <c r="F11" s="29" t="s">
        <v>149</v>
      </c>
      <c r="G11" s="27" t="s">
        <v>18</v>
      </c>
      <c r="H11" s="30" t="s">
        <v>243</v>
      </c>
    </row>
    <row r="12" spans="3:8" x14ac:dyDescent="0.25">
      <c r="C12" s="29" t="s">
        <v>140</v>
      </c>
      <c r="D12" s="27" t="s">
        <v>18</v>
      </c>
      <c r="E12" s="30" t="s">
        <v>239</v>
      </c>
      <c r="F12" s="1"/>
      <c r="G12" s="12"/>
      <c r="H12" s="2"/>
    </row>
    <row r="13" spans="3:8" x14ac:dyDescent="0.25">
      <c r="C13" s="29" t="s">
        <v>141</v>
      </c>
      <c r="D13" s="27" t="s">
        <v>18</v>
      </c>
      <c r="E13" s="30" t="s">
        <v>240</v>
      </c>
      <c r="F13" s="1"/>
      <c r="G13" s="12"/>
      <c r="H13" s="2"/>
    </row>
    <row r="14" spans="3:8" x14ac:dyDescent="0.25">
      <c r="C14" s="29" t="s">
        <v>142</v>
      </c>
      <c r="D14" s="27" t="s">
        <v>18</v>
      </c>
      <c r="E14" s="30" t="s">
        <v>241</v>
      </c>
      <c r="F14" s="1"/>
      <c r="G14" s="12"/>
      <c r="H14" s="2"/>
    </row>
    <row r="15" spans="3:8" x14ac:dyDescent="0.25">
      <c r="C15" s="63" t="s">
        <v>7</v>
      </c>
      <c r="D15" s="27" t="s">
        <v>18</v>
      </c>
      <c r="E15" s="30" t="s">
        <v>173</v>
      </c>
      <c r="F15" s="1"/>
      <c r="G15" s="12"/>
      <c r="H15" s="2"/>
    </row>
    <row r="16" spans="3:8" x14ac:dyDescent="0.25">
      <c r="C16" s="29" t="s">
        <v>814</v>
      </c>
      <c r="D16" s="27" t="s">
        <v>18</v>
      </c>
      <c r="E16" s="30" t="s">
        <v>815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8" t="s">
        <v>757</v>
      </c>
      <c r="D33" s="39" t="s">
        <v>19</v>
      </c>
      <c r="E33" s="40" t="s">
        <v>185</v>
      </c>
      <c r="F33" s="71" t="s">
        <v>816</v>
      </c>
      <c r="G33" s="72" t="s">
        <v>18</v>
      </c>
      <c r="H33" s="19"/>
    </row>
    <row r="34" spans="3:8" x14ac:dyDescent="0.25">
      <c r="C34" s="1"/>
      <c r="D34" s="12"/>
      <c r="E34" s="2"/>
      <c r="F34" s="69" t="s">
        <v>244</v>
      </c>
      <c r="G34" s="70" t="s">
        <v>18</v>
      </c>
      <c r="H34" s="19"/>
    </row>
    <row r="35" spans="3:8" x14ac:dyDescent="0.25">
      <c r="C35" s="1"/>
      <c r="D35" s="12"/>
      <c r="E35" s="2"/>
      <c r="F35" s="37" t="s">
        <v>182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652</v>
      </c>
      <c r="G36" s="34"/>
      <c r="H36" s="19"/>
    </row>
    <row r="37" spans="3:8" x14ac:dyDescent="0.25">
      <c r="C37" s="1"/>
      <c r="D37" s="12"/>
      <c r="E37" s="2"/>
      <c r="F37" s="37" t="s">
        <v>625</v>
      </c>
      <c r="G37" s="34"/>
      <c r="H37" s="19"/>
    </row>
    <row r="38" spans="3:8" x14ac:dyDescent="0.25">
      <c r="C38" s="1"/>
      <c r="D38" s="12"/>
      <c r="E38" s="2"/>
      <c r="F38" s="37" t="s">
        <v>742</v>
      </c>
      <c r="G38" s="34"/>
      <c r="H38" s="19"/>
    </row>
    <row r="39" spans="3:8" x14ac:dyDescent="0.25">
      <c r="C39" s="1"/>
      <c r="D39" s="12"/>
      <c r="E39" s="2"/>
      <c r="F39" s="37" t="s">
        <v>670</v>
      </c>
      <c r="G39" s="34"/>
      <c r="H39" s="19"/>
    </row>
    <row r="40" spans="3:8" x14ac:dyDescent="0.25">
      <c r="C40" s="1"/>
      <c r="D40" s="12"/>
      <c r="E40" s="2"/>
      <c r="F40" s="37" t="s">
        <v>737</v>
      </c>
      <c r="G40" s="34"/>
      <c r="H40" s="19"/>
    </row>
    <row r="41" spans="3:8" x14ac:dyDescent="0.25">
      <c r="C41" s="1"/>
      <c r="D41" s="12"/>
      <c r="E41" s="2"/>
      <c r="F41" s="37" t="s">
        <v>817</v>
      </c>
      <c r="G41" s="34"/>
      <c r="H41" s="19"/>
    </row>
    <row r="42" spans="3:8" x14ac:dyDescent="0.25">
      <c r="C42" s="1"/>
      <c r="D42" s="12"/>
      <c r="E42" s="2"/>
      <c r="F42" s="37" t="s">
        <v>758</v>
      </c>
      <c r="G42" s="34"/>
      <c r="H42" s="19"/>
    </row>
    <row r="43" spans="3:8" x14ac:dyDescent="0.25">
      <c r="C43" s="1"/>
      <c r="D43" s="12"/>
      <c r="E43" s="2"/>
      <c r="F43" s="37" t="s">
        <v>770</v>
      </c>
      <c r="G43" s="34"/>
      <c r="H43" s="19"/>
    </row>
    <row r="44" spans="3:8" x14ac:dyDescent="0.25">
      <c r="C44" s="1"/>
      <c r="D44" s="12"/>
      <c r="E44" s="2"/>
      <c r="F44" s="37" t="s">
        <v>701</v>
      </c>
      <c r="G44" s="34"/>
      <c r="H44" s="19"/>
    </row>
    <row r="45" spans="3:8" x14ac:dyDescent="0.25">
      <c r="C45" s="1"/>
      <c r="D45" s="12"/>
      <c r="E45" s="2"/>
      <c r="F45" s="37" t="s">
        <v>434</v>
      </c>
      <c r="G45" s="34"/>
      <c r="H45" s="19"/>
    </row>
    <row r="46" spans="3:8" x14ac:dyDescent="0.25">
      <c r="C46" s="1"/>
      <c r="D46" s="12"/>
      <c r="E46" s="2"/>
      <c r="F46" s="37" t="s">
        <v>818</v>
      </c>
      <c r="G46" s="34"/>
      <c r="H46" s="19"/>
    </row>
    <row r="47" spans="3:8" x14ac:dyDescent="0.25">
      <c r="C47" s="1"/>
      <c r="D47" s="12"/>
      <c r="E47" s="2"/>
      <c r="F47" s="37" t="s">
        <v>819</v>
      </c>
      <c r="G47" s="34"/>
      <c r="H47" s="19"/>
    </row>
    <row r="48" spans="3:8" x14ac:dyDescent="0.25">
      <c r="C48" s="1"/>
      <c r="D48" s="12"/>
      <c r="E48" s="2"/>
      <c r="F48" s="69" t="s">
        <v>235</v>
      </c>
      <c r="G48" s="70" t="s">
        <v>18</v>
      </c>
      <c r="H48" s="19"/>
    </row>
    <row r="49" spans="3:8" x14ac:dyDescent="0.25">
      <c r="C49" s="1"/>
      <c r="D49" s="12"/>
      <c r="E49" s="2"/>
      <c r="F49" s="37" t="s">
        <v>245</v>
      </c>
      <c r="G49" s="34" t="s">
        <v>19</v>
      </c>
      <c r="H49" s="19"/>
    </row>
    <row r="50" spans="3:8" x14ac:dyDescent="0.25">
      <c r="C50" s="1"/>
      <c r="D50" s="12"/>
      <c r="E50" s="2"/>
      <c r="F50" s="69" t="s">
        <v>246</v>
      </c>
      <c r="G50" s="70" t="s">
        <v>18</v>
      </c>
      <c r="H50" s="19"/>
    </row>
    <row r="51" spans="3:8" x14ac:dyDescent="0.25">
      <c r="C51" s="1"/>
      <c r="D51" s="12"/>
      <c r="E51" s="2"/>
      <c r="F51" s="69" t="s">
        <v>248</v>
      </c>
      <c r="G51" s="70" t="s">
        <v>18</v>
      </c>
      <c r="H51" s="19"/>
    </row>
    <row r="53" spans="3:8" ht="15.75" thickBot="1" x14ac:dyDescent="0.3"/>
    <row r="54" spans="3:8" x14ac:dyDescent="0.25">
      <c r="E54" s="24" t="s">
        <v>271</v>
      </c>
      <c r="F54" s="25" t="s">
        <v>272</v>
      </c>
    </row>
    <row r="55" spans="3:8" x14ac:dyDescent="0.25">
      <c r="E55" s="33" t="s">
        <v>270</v>
      </c>
      <c r="F55" s="34" t="s">
        <v>273</v>
      </c>
    </row>
    <row r="56" spans="3:8" x14ac:dyDescent="0.25">
      <c r="E56" s="31" t="s">
        <v>274</v>
      </c>
      <c r="F56" s="32" t="s">
        <v>276</v>
      </c>
    </row>
    <row r="57" spans="3:8" ht="15.75" thickBot="1" x14ac:dyDescent="0.3">
      <c r="E57" s="44" t="s">
        <v>275</v>
      </c>
      <c r="F57" s="45" t="s">
        <v>277</v>
      </c>
    </row>
    <row r="58" spans="3:8" ht="15.75" thickBot="1" x14ac:dyDescent="0.3"/>
    <row r="59" spans="3:8" ht="15.75" thickBot="1" x14ac:dyDescent="0.3">
      <c r="E59" s="67" t="s">
        <v>281</v>
      </c>
      <c r="F59" s="68" t="s">
        <v>282</v>
      </c>
    </row>
    <row r="61" spans="3:8" x14ac:dyDescent="0.25">
      <c r="E61" s="21" t="s">
        <v>35</v>
      </c>
      <c r="F61" s="12">
        <f>COUNTA(C7:C16)</f>
        <v>10</v>
      </c>
    </row>
    <row r="62" spans="3:8" x14ac:dyDescent="0.25">
      <c r="E62" s="21" t="s">
        <v>36</v>
      </c>
      <c r="F62" s="12">
        <f>COUNTA(F35:F47,F49)</f>
        <v>14</v>
      </c>
    </row>
    <row r="63" spans="3:8" x14ac:dyDescent="0.25">
      <c r="E63" s="21" t="s">
        <v>37</v>
      </c>
      <c r="F63" s="12">
        <f>COUNTA(C33)</f>
        <v>1</v>
      </c>
    </row>
    <row r="64" spans="3:8" x14ac:dyDescent="0.25">
      <c r="E64" s="21" t="s">
        <v>38</v>
      </c>
      <c r="F64" s="12">
        <f>COUNTA(C5,C6,F5,F8,F10,F33,F34,F48,F50,F51)</f>
        <v>10</v>
      </c>
    </row>
    <row r="66" spans="5:6" x14ac:dyDescent="0.25">
      <c r="E66" s="21" t="s">
        <v>39</v>
      </c>
      <c r="F66" s="12">
        <f>F61/(F61+F63)</f>
        <v>0.90909090909090906</v>
      </c>
    </row>
    <row r="67" spans="5:6" x14ac:dyDescent="0.25">
      <c r="E67" s="21" t="s">
        <v>40</v>
      </c>
      <c r="F67" s="12">
        <f>F61/(F61+F64)</f>
        <v>0.5</v>
      </c>
    </row>
    <row r="68" spans="5:6" x14ac:dyDescent="0.25">
      <c r="E68" s="21" t="s">
        <v>41</v>
      </c>
      <c r="F68" s="12">
        <f>F62/(F63+F62)</f>
        <v>0.93333333333333335</v>
      </c>
    </row>
    <row r="69" spans="5:6" x14ac:dyDescent="0.25">
      <c r="E69" s="21" t="s">
        <v>278</v>
      </c>
      <c r="F69" s="12">
        <f>2*F61/((2*F61)+F63+F64)</f>
        <v>0.64516129032258063</v>
      </c>
    </row>
    <row r="72" spans="5:6" x14ac:dyDescent="0.25">
      <c r="F72" t="s">
        <v>280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zoomScale="70" zoomScaleNormal="70" workbookViewId="0">
      <selection activeCell="E13" sqref="E13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47.28515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150</v>
      </c>
      <c r="D5" s="26" t="s">
        <v>18</v>
      </c>
      <c r="E5" s="25" t="s">
        <v>524</v>
      </c>
      <c r="F5" s="28" t="s">
        <v>252</v>
      </c>
      <c r="G5" s="26" t="s">
        <v>18</v>
      </c>
      <c r="H5" s="25" t="s">
        <v>253</v>
      </c>
    </row>
    <row r="6" spans="3:8" x14ac:dyDescent="0.25">
      <c r="C6" s="29" t="s">
        <v>4</v>
      </c>
      <c r="D6" s="27" t="s">
        <v>18</v>
      </c>
      <c r="E6" s="30" t="s">
        <v>169</v>
      </c>
      <c r="F6" s="29" t="s">
        <v>695</v>
      </c>
      <c r="G6" s="27" t="s">
        <v>18</v>
      </c>
      <c r="H6" s="30" t="s">
        <v>221</v>
      </c>
    </row>
    <row r="7" spans="3:8" x14ac:dyDescent="0.25">
      <c r="C7" s="29" t="s">
        <v>151</v>
      </c>
      <c r="D7" s="27" t="s">
        <v>18</v>
      </c>
      <c r="E7" s="30" t="s">
        <v>249</v>
      </c>
      <c r="F7" s="1"/>
      <c r="G7" s="12"/>
      <c r="H7" s="2" t="s">
        <v>26</v>
      </c>
    </row>
    <row r="8" spans="3:8" x14ac:dyDescent="0.25">
      <c r="C8" s="29" t="s">
        <v>152</v>
      </c>
      <c r="D8" s="27" t="s">
        <v>18</v>
      </c>
      <c r="E8" s="30" t="s">
        <v>165</v>
      </c>
      <c r="F8" s="1"/>
      <c r="G8" s="12"/>
      <c r="H8" s="2"/>
    </row>
    <row r="9" spans="3:8" x14ac:dyDescent="0.25">
      <c r="C9" s="29" t="s">
        <v>153</v>
      </c>
      <c r="D9" s="27" t="s">
        <v>18</v>
      </c>
      <c r="E9" s="30" t="s">
        <v>251</v>
      </c>
      <c r="F9" s="1"/>
      <c r="G9" s="12"/>
      <c r="H9" s="2"/>
    </row>
    <row r="10" spans="3:8" x14ac:dyDescent="0.25">
      <c r="C10" s="29" t="s">
        <v>154</v>
      </c>
      <c r="D10" s="27" t="s">
        <v>18</v>
      </c>
      <c r="E10" s="30" t="s">
        <v>250</v>
      </c>
      <c r="F10" s="1"/>
      <c r="G10" s="12"/>
      <c r="H10" s="2"/>
    </row>
    <row r="11" spans="3:8" x14ac:dyDescent="0.25">
      <c r="C11" s="64" t="s">
        <v>155</v>
      </c>
      <c r="D11" s="50" t="s">
        <v>19</v>
      </c>
      <c r="E11" s="51" t="s">
        <v>26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2" t="s">
        <v>255</v>
      </c>
      <c r="D33" s="32" t="s">
        <v>19</v>
      </c>
      <c r="E33" s="32" t="s">
        <v>254</v>
      </c>
      <c r="F33" s="101"/>
      <c r="G33" s="103"/>
      <c r="H33" s="19"/>
    </row>
    <row r="34" spans="3:8" x14ac:dyDescent="0.25">
      <c r="C34" s="32" t="s">
        <v>812</v>
      </c>
      <c r="D34" s="32" t="s">
        <v>19</v>
      </c>
      <c r="E34" s="32" t="s">
        <v>813</v>
      </c>
      <c r="F34" s="37" t="s">
        <v>257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271</v>
      </c>
      <c r="F44" s="25" t="s">
        <v>272</v>
      </c>
    </row>
    <row r="45" spans="3:8" x14ac:dyDescent="0.25">
      <c r="E45" s="33" t="s">
        <v>270</v>
      </c>
      <c r="F45" s="34" t="s">
        <v>273</v>
      </c>
    </row>
    <row r="46" spans="3:8" x14ac:dyDescent="0.25">
      <c r="E46" s="31" t="s">
        <v>274</v>
      </c>
      <c r="F46" s="32" t="s">
        <v>276</v>
      </c>
    </row>
    <row r="47" spans="3:8" ht="15.75" thickBot="1" x14ac:dyDescent="0.3">
      <c r="E47" s="44" t="s">
        <v>275</v>
      </c>
      <c r="F47" s="45" t="s">
        <v>277</v>
      </c>
    </row>
    <row r="48" spans="3:8" ht="15.75" thickBot="1" x14ac:dyDescent="0.3">
      <c r="E48" s="20"/>
      <c r="F48" s="73"/>
    </row>
    <row r="49" spans="5:6" ht="15.75" thickBot="1" x14ac:dyDescent="0.3">
      <c r="E49" s="67" t="s">
        <v>281</v>
      </c>
      <c r="F49" s="68" t="s">
        <v>282</v>
      </c>
    </row>
    <row r="51" spans="5:6" x14ac:dyDescent="0.25">
      <c r="E51" s="21" t="s">
        <v>35</v>
      </c>
      <c r="F51" s="12">
        <f>COUNTA(C5:C10,F5,F6)</f>
        <v>8</v>
      </c>
    </row>
    <row r="52" spans="5:6" x14ac:dyDescent="0.25">
      <c r="E52" s="21" t="s">
        <v>36</v>
      </c>
      <c r="F52" s="12">
        <f>COUNTA(F34)</f>
        <v>1</v>
      </c>
    </row>
    <row r="53" spans="5:6" x14ac:dyDescent="0.25">
      <c r="E53" s="21" t="s">
        <v>37</v>
      </c>
      <c r="F53" s="12">
        <f>COUNTA(C33,C34)</f>
        <v>2</v>
      </c>
    </row>
    <row r="54" spans="5:6" x14ac:dyDescent="0.25">
      <c r="E54" s="21" t="s">
        <v>38</v>
      </c>
      <c r="F54" s="12">
        <f>COUNTA(C11)</f>
        <v>1</v>
      </c>
    </row>
    <row r="56" spans="5:6" x14ac:dyDescent="0.25">
      <c r="E56" s="21" t="s">
        <v>39</v>
      </c>
      <c r="F56" s="12">
        <f>F51/(F51+F53)</f>
        <v>0.8</v>
      </c>
    </row>
    <row r="57" spans="5:6" x14ac:dyDescent="0.25">
      <c r="E57" s="21" t="s">
        <v>40</v>
      </c>
      <c r="F57" s="12">
        <f>F51/(F51+F54)</f>
        <v>0.88888888888888884</v>
      </c>
    </row>
    <row r="58" spans="5:6" x14ac:dyDescent="0.25">
      <c r="E58" s="21" t="s">
        <v>41</v>
      </c>
      <c r="F58" s="12">
        <f>F52/(F53+F52)</f>
        <v>0.33333333333333331</v>
      </c>
    </row>
    <row r="59" spans="5:6" x14ac:dyDescent="0.25">
      <c r="E59" s="21" t="s">
        <v>278</v>
      </c>
      <c r="F59" s="12">
        <f>2*F51/((2*F51)+F53+F54)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A10" zoomScale="70" zoomScaleNormal="70" workbookViewId="0">
      <selection activeCell="R27" sqref="R2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42578125" customWidth="1"/>
    <col min="7" max="7" width="28.42578125" customWidth="1"/>
    <col min="8" max="8" width="38.28515625" customWidth="1"/>
  </cols>
  <sheetData>
    <row r="2" spans="3:8" ht="15.75" thickBot="1" x14ac:dyDescent="0.3"/>
    <row r="3" spans="3:8" ht="15.75" thickBot="1" x14ac:dyDescent="0.3">
      <c r="C3" s="196" t="s">
        <v>10</v>
      </c>
      <c r="D3" s="197"/>
      <c r="E3" s="197"/>
      <c r="F3" s="197"/>
      <c r="G3" s="197"/>
      <c r="H3" s="198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87</v>
      </c>
      <c r="D5" s="26" t="s">
        <v>18</v>
      </c>
      <c r="E5" s="25" t="s">
        <v>204</v>
      </c>
      <c r="F5" s="189" t="s">
        <v>162</v>
      </c>
      <c r="G5" s="190" t="s">
        <v>19</v>
      </c>
      <c r="H5" s="161" t="s">
        <v>26</v>
      </c>
    </row>
    <row r="6" spans="3:8" x14ac:dyDescent="0.25">
      <c r="C6" s="29" t="s">
        <v>4</v>
      </c>
      <c r="D6" s="27" t="s">
        <v>18</v>
      </c>
      <c r="E6" s="30" t="s">
        <v>169</v>
      </c>
      <c r="F6" s="29" t="s">
        <v>263</v>
      </c>
      <c r="G6" s="27" t="s">
        <v>18</v>
      </c>
      <c r="H6" s="30" t="s">
        <v>267</v>
      </c>
    </row>
    <row r="7" spans="3:8" x14ac:dyDescent="0.25">
      <c r="C7" s="29" t="s">
        <v>6</v>
      </c>
      <c r="D7" s="27" t="s">
        <v>18</v>
      </c>
      <c r="E7" s="30" t="s">
        <v>170</v>
      </c>
      <c r="F7" s="187" t="s">
        <v>264</v>
      </c>
      <c r="G7" s="188" t="s">
        <v>19</v>
      </c>
      <c r="H7" s="70" t="s">
        <v>26</v>
      </c>
    </row>
    <row r="8" spans="3:8" x14ac:dyDescent="0.25">
      <c r="C8" s="29" t="s">
        <v>106</v>
      </c>
      <c r="D8" s="27" t="s">
        <v>18</v>
      </c>
      <c r="E8" s="30" t="s">
        <v>186</v>
      </c>
      <c r="F8" s="187" t="s">
        <v>265</v>
      </c>
      <c r="G8" s="188" t="s">
        <v>19</v>
      </c>
      <c r="H8" s="70" t="s">
        <v>26</v>
      </c>
    </row>
    <row r="9" spans="3:8" x14ac:dyDescent="0.25">
      <c r="C9" s="29" t="s">
        <v>156</v>
      </c>
      <c r="D9" s="27" t="s">
        <v>18</v>
      </c>
      <c r="E9" s="30" t="s">
        <v>196</v>
      </c>
      <c r="F9" s="29" t="s">
        <v>266</v>
      </c>
      <c r="G9" s="27" t="s">
        <v>18</v>
      </c>
      <c r="H9" s="30" t="s">
        <v>667</v>
      </c>
    </row>
    <row r="10" spans="3:8" x14ac:dyDescent="0.25">
      <c r="C10" s="29" t="s">
        <v>91</v>
      </c>
      <c r="D10" s="27" t="s">
        <v>18</v>
      </c>
      <c r="E10" s="30" t="s">
        <v>258</v>
      </c>
      <c r="F10" s="1"/>
      <c r="G10" s="12"/>
      <c r="H10" s="2"/>
    </row>
    <row r="11" spans="3:8" x14ac:dyDescent="0.25">
      <c r="C11" s="49" t="s">
        <v>157</v>
      </c>
      <c r="D11" s="50" t="s">
        <v>19</v>
      </c>
      <c r="E11" s="51" t="s">
        <v>26</v>
      </c>
      <c r="F11" s="1"/>
      <c r="G11" s="12"/>
      <c r="H11" s="2"/>
    </row>
    <row r="12" spans="3:8" x14ac:dyDescent="0.25">
      <c r="C12" s="29" t="s">
        <v>158</v>
      </c>
      <c r="D12" s="27" t="s">
        <v>18</v>
      </c>
      <c r="E12" s="30" t="s">
        <v>211</v>
      </c>
      <c r="F12" s="1"/>
      <c r="G12" s="12"/>
      <c r="H12" s="2"/>
    </row>
    <row r="13" spans="3:8" x14ac:dyDescent="0.25">
      <c r="C13" s="29" t="s">
        <v>159</v>
      </c>
      <c r="D13" s="27" t="s">
        <v>18</v>
      </c>
      <c r="E13" s="30" t="s">
        <v>199</v>
      </c>
      <c r="F13" s="1"/>
      <c r="G13" s="12"/>
      <c r="H13" s="2"/>
    </row>
    <row r="14" spans="3:8" x14ac:dyDescent="0.25">
      <c r="C14" s="29" t="s">
        <v>5</v>
      </c>
      <c r="D14" s="27" t="s">
        <v>18</v>
      </c>
      <c r="E14" s="30" t="s">
        <v>165</v>
      </c>
      <c r="F14" s="1"/>
      <c r="G14" s="12"/>
      <c r="H14" s="2"/>
    </row>
    <row r="15" spans="3:8" x14ac:dyDescent="0.25">
      <c r="C15" s="63" t="s">
        <v>45</v>
      </c>
      <c r="D15" s="27" t="s">
        <v>18</v>
      </c>
      <c r="E15" s="30" t="s">
        <v>168</v>
      </c>
      <c r="F15" s="1"/>
      <c r="G15" s="12"/>
      <c r="H15" s="2"/>
    </row>
    <row r="16" spans="3:8" x14ac:dyDescent="0.25">
      <c r="C16" s="63" t="s">
        <v>160</v>
      </c>
      <c r="D16" s="27" t="s">
        <v>18</v>
      </c>
      <c r="E16" s="30" t="s">
        <v>213</v>
      </c>
      <c r="F16" s="1"/>
      <c r="G16" s="12"/>
      <c r="H16" s="2"/>
    </row>
    <row r="17" spans="3:8" x14ac:dyDescent="0.25">
      <c r="C17" s="63" t="s">
        <v>161</v>
      </c>
      <c r="D17" s="27" t="s">
        <v>18</v>
      </c>
      <c r="E17" s="30" t="s">
        <v>236</v>
      </c>
      <c r="F17" s="1"/>
      <c r="G17" s="12"/>
      <c r="H17" s="2"/>
    </row>
    <row r="18" spans="3:8" x14ac:dyDescent="0.25">
      <c r="C18" s="29" t="s">
        <v>259</v>
      </c>
      <c r="D18" s="27" t="s">
        <v>18</v>
      </c>
      <c r="E18" s="30" t="s">
        <v>260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26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93" t="s">
        <v>17</v>
      </c>
      <c r="D30" s="194"/>
      <c r="E30" s="194"/>
      <c r="F30" s="194"/>
      <c r="G30" s="195"/>
      <c r="H30" s="18"/>
    </row>
    <row r="31" spans="3:8" ht="15.75" thickBot="1" x14ac:dyDescent="0.3">
      <c r="C31" s="199" t="s">
        <v>29</v>
      </c>
      <c r="D31" s="194"/>
      <c r="E31" s="195"/>
      <c r="F31" s="199" t="s">
        <v>34</v>
      </c>
      <c r="G31" s="200"/>
      <c r="H31" s="18"/>
    </row>
    <row r="32" spans="3:8" ht="15.75" thickBot="1" x14ac:dyDescent="0.3">
      <c r="C32" s="8" t="s">
        <v>28</v>
      </c>
      <c r="D32" s="8" t="s">
        <v>27</v>
      </c>
      <c r="E32" s="8" t="s">
        <v>20</v>
      </c>
      <c r="F32" s="8" t="s">
        <v>28</v>
      </c>
      <c r="G32" s="8" t="s">
        <v>27</v>
      </c>
      <c r="H32" s="20"/>
    </row>
    <row r="33" spans="3:8" x14ac:dyDescent="0.25">
      <c r="C33" s="32" t="s">
        <v>261</v>
      </c>
      <c r="D33" s="32" t="s">
        <v>19</v>
      </c>
      <c r="E33" s="32" t="s">
        <v>262</v>
      </c>
      <c r="F33" s="159" t="s">
        <v>268</v>
      </c>
      <c r="G33" s="36" t="s">
        <v>19</v>
      </c>
      <c r="H33" s="19"/>
    </row>
    <row r="34" spans="3:8" x14ac:dyDescent="0.25">
      <c r="C34" s="41" t="s">
        <v>791</v>
      </c>
      <c r="D34" s="42" t="s">
        <v>19</v>
      </c>
      <c r="E34" s="32" t="s">
        <v>228</v>
      </c>
      <c r="F34" s="128" t="s">
        <v>811</v>
      </c>
      <c r="G34" s="34" t="s">
        <v>19</v>
      </c>
      <c r="H34" s="19"/>
    </row>
    <row r="35" spans="3:8" x14ac:dyDescent="0.25">
      <c r="C35" s="41" t="s">
        <v>635</v>
      </c>
      <c r="D35" s="42" t="s">
        <v>19</v>
      </c>
      <c r="E35" s="32" t="s">
        <v>185</v>
      </c>
      <c r="F35" s="128" t="s">
        <v>808</v>
      </c>
      <c r="G35" s="34" t="s">
        <v>19</v>
      </c>
      <c r="H35" s="19"/>
    </row>
    <row r="36" spans="3:8" x14ac:dyDescent="0.25">
      <c r="C36" s="1"/>
      <c r="D36" s="12"/>
      <c r="E36" s="2"/>
      <c r="F36" s="128" t="s">
        <v>809</v>
      </c>
      <c r="G36" s="34" t="s">
        <v>19</v>
      </c>
      <c r="H36" s="19"/>
    </row>
    <row r="37" spans="3:8" x14ac:dyDescent="0.25">
      <c r="C37" s="1"/>
      <c r="D37" s="12"/>
      <c r="E37" s="2"/>
      <c r="F37" s="128" t="s">
        <v>624</v>
      </c>
      <c r="G37" s="34" t="s">
        <v>19</v>
      </c>
      <c r="H37" s="19"/>
    </row>
    <row r="38" spans="3:8" x14ac:dyDescent="0.25">
      <c r="C38" s="1"/>
      <c r="D38" s="12"/>
      <c r="E38" s="2"/>
      <c r="F38" s="128" t="s">
        <v>625</v>
      </c>
      <c r="G38" s="34" t="s">
        <v>19</v>
      </c>
      <c r="H38" s="19"/>
    </row>
    <row r="39" spans="3:8" x14ac:dyDescent="0.25">
      <c r="C39" s="1"/>
      <c r="D39" s="12"/>
      <c r="E39" s="2"/>
      <c r="F39" s="128" t="s">
        <v>623</v>
      </c>
      <c r="G39" s="34" t="s">
        <v>19</v>
      </c>
      <c r="H39" s="19"/>
    </row>
    <row r="40" spans="3:8" x14ac:dyDescent="0.25">
      <c r="C40" s="1"/>
      <c r="D40" s="12"/>
      <c r="E40" s="2"/>
      <c r="F40" s="128" t="s">
        <v>810</v>
      </c>
      <c r="G40" s="34" t="s">
        <v>19</v>
      </c>
      <c r="H40" s="19"/>
    </row>
    <row r="41" spans="3:8" ht="15.75" thickBot="1" x14ac:dyDescent="0.3">
      <c r="C41" s="3"/>
      <c r="D41" s="16"/>
      <c r="E41" s="4"/>
      <c r="F41" s="160" t="s">
        <v>630</v>
      </c>
      <c r="G41" s="34" t="s">
        <v>19</v>
      </c>
      <c r="H41" s="19"/>
    </row>
    <row r="42" spans="3:8" ht="15.75" thickBot="1" x14ac:dyDescent="0.3"/>
    <row r="43" spans="3:8" x14ac:dyDescent="0.25">
      <c r="E43" s="24" t="s">
        <v>271</v>
      </c>
      <c r="F43" s="25" t="s">
        <v>272</v>
      </c>
    </row>
    <row r="44" spans="3:8" x14ac:dyDescent="0.25">
      <c r="E44" s="33" t="s">
        <v>270</v>
      </c>
      <c r="F44" s="34" t="s">
        <v>273</v>
      </c>
    </row>
    <row r="45" spans="3:8" x14ac:dyDescent="0.25">
      <c r="E45" s="31" t="s">
        <v>274</v>
      </c>
      <c r="F45" s="32" t="s">
        <v>276</v>
      </c>
    </row>
    <row r="46" spans="3:8" ht="15.75" thickBot="1" x14ac:dyDescent="0.3">
      <c r="E46" s="44" t="s">
        <v>275</v>
      </c>
      <c r="F46" s="45" t="s">
        <v>277</v>
      </c>
    </row>
    <row r="47" spans="3:8" ht="15.75" thickBot="1" x14ac:dyDescent="0.3"/>
    <row r="48" spans="3:8" ht="15.75" thickBot="1" x14ac:dyDescent="0.3">
      <c r="E48" s="67" t="s">
        <v>281</v>
      </c>
      <c r="F48" s="68" t="s">
        <v>282</v>
      </c>
    </row>
    <row r="50" spans="5:6" x14ac:dyDescent="0.25">
      <c r="E50" s="21" t="s">
        <v>35</v>
      </c>
      <c r="F50" s="12">
        <f>COUNTA(C5:C10,C12:C18,F6,F9)</f>
        <v>15</v>
      </c>
    </row>
    <row r="51" spans="5:6" x14ac:dyDescent="0.25">
      <c r="E51" s="21" t="s">
        <v>36</v>
      </c>
      <c r="F51" s="12">
        <f>COUNTA(F33:F41)</f>
        <v>9</v>
      </c>
    </row>
    <row r="52" spans="5:6" x14ac:dyDescent="0.25">
      <c r="E52" s="21" t="s">
        <v>37</v>
      </c>
      <c r="F52" s="12">
        <f>COUNTA(C33:C35)</f>
        <v>3</v>
      </c>
    </row>
    <row r="53" spans="5:6" x14ac:dyDescent="0.25">
      <c r="E53" s="21" t="s">
        <v>38</v>
      </c>
      <c r="F53" s="12">
        <f>COUNTA(C11,F5,F7,F8)</f>
        <v>4</v>
      </c>
    </row>
    <row r="55" spans="5:6" x14ac:dyDescent="0.25">
      <c r="E55" s="21" t="s">
        <v>39</v>
      </c>
      <c r="F55" s="12">
        <f>F50/(F50+F52)</f>
        <v>0.83333333333333337</v>
      </c>
    </row>
    <row r="56" spans="5:6" x14ac:dyDescent="0.25">
      <c r="E56" s="21" t="s">
        <v>40</v>
      </c>
      <c r="F56" s="12">
        <f>F50/(F50+F53)</f>
        <v>0.78947368421052633</v>
      </c>
    </row>
    <row r="57" spans="5:6" x14ac:dyDescent="0.25">
      <c r="E57" s="21" t="s">
        <v>41</v>
      </c>
      <c r="F57" s="12">
        <f>F51/(F52+F51)</f>
        <v>0.75</v>
      </c>
    </row>
    <row r="58" spans="5:6" x14ac:dyDescent="0.25">
      <c r="E58" s="21" t="s">
        <v>278</v>
      </c>
      <c r="F58" s="12">
        <f>2*F50/((2*F50)+F52+F53)</f>
        <v>0.81081081081081086</v>
      </c>
    </row>
    <row r="60" spans="5:6" x14ac:dyDescent="0.25">
      <c r="F60" t="s">
        <v>283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2014-10-25T17:48:20Z</dcterms:created>
  <dcterms:modified xsi:type="dcterms:W3CDTF">2015-11-27T20:48:34Z</dcterms:modified>
</cp:coreProperties>
</file>