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ocencia\UMNG\2021-1\1. Dinámica Aplicada\Solidworks\"/>
    </mc:Choice>
  </mc:AlternateContent>
  <xr:revisionPtr revIDLastSave="0" documentId="13_ncr:1_{D0022836-0E8D-4E97-845B-5ED6150D8304}" xr6:coauthVersionLast="47" xr6:coauthVersionMax="47" xr10:uidLastSave="{00000000-0000-0000-0000-000000000000}"/>
  <bookViews>
    <workbookView xWindow="-120" yWindow="-120" windowWidth="20730" windowHeight="11160" xr2:uid="{B58AF512-F916-45B2-9B3D-D0E6D986622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I5" i="1"/>
  <c r="L1" i="1"/>
  <c r="I1" i="1"/>
  <c r="C7" i="1"/>
  <c r="C6" i="1"/>
  <c r="B13" i="1"/>
  <c r="B12" i="1"/>
  <c r="B11" i="1"/>
  <c r="B10" i="1"/>
  <c r="B9" i="1"/>
  <c r="D5" i="1"/>
  <c r="E10" i="1" s="1"/>
  <c r="E14" i="1" l="1"/>
  <c r="E11" i="1"/>
  <c r="E9" i="1"/>
  <c r="E13" i="1"/>
  <c r="E12" i="1"/>
  <c r="H13" i="1" l="1"/>
  <c r="J13" i="1" s="1"/>
  <c r="B7" i="1" s="1"/>
  <c r="H10" i="1"/>
  <c r="J10" i="1" s="1"/>
  <c r="H12" i="1"/>
  <c r="H9" i="1"/>
  <c r="J9" i="1" s="1"/>
  <c r="D7" i="1" l="1"/>
  <c r="O1" i="1" s="1"/>
  <c r="J12" i="1"/>
  <c r="B6" i="1" s="1"/>
  <c r="D6" i="1"/>
  <c r="O4" i="1" l="1"/>
  <c r="G3" i="1"/>
  <c r="I3" i="1" s="1"/>
  <c r="O2" i="1"/>
  <c r="O5" i="1"/>
  <c r="G2" i="1"/>
  <c r="L3" i="1" l="1"/>
  <c r="I2" i="1"/>
  <c r="O3" i="1"/>
  <c r="O6" i="1"/>
  <c r="G7" i="1" l="1"/>
  <c r="G6" i="1"/>
  <c r="I6" i="1" s="1"/>
  <c r="I7" i="1" l="1"/>
  <c r="L7" i="1"/>
</calcChain>
</file>

<file path=xl/sharedStrings.xml><?xml version="1.0" encoding="utf-8"?>
<sst xmlns="http://schemas.openxmlformats.org/spreadsheetml/2006/main" count="76" uniqueCount="49">
  <si>
    <t>a</t>
  </si>
  <si>
    <t>b</t>
  </si>
  <si>
    <t>c</t>
  </si>
  <si>
    <t>d</t>
  </si>
  <si>
    <t>L2</t>
  </si>
  <si>
    <t>L4</t>
  </si>
  <si>
    <t>L3</t>
  </si>
  <si>
    <t>L1</t>
  </si>
  <si>
    <t>m</t>
  </si>
  <si>
    <t>Theta_2</t>
  </si>
  <si>
    <t>Grados</t>
  </si>
  <si>
    <t>rad</t>
  </si>
  <si>
    <t>K1</t>
  </si>
  <si>
    <t>K2</t>
  </si>
  <si>
    <t>K3</t>
  </si>
  <si>
    <t>K4</t>
  </si>
  <si>
    <t>K5</t>
  </si>
  <si>
    <t>A</t>
  </si>
  <si>
    <t>B</t>
  </si>
  <si>
    <t>C</t>
  </si>
  <si>
    <t>D</t>
  </si>
  <si>
    <t>E</t>
  </si>
  <si>
    <t>F</t>
  </si>
  <si>
    <t>Theta_3 (+)</t>
  </si>
  <si>
    <t>Theta_4 (+)</t>
  </si>
  <si>
    <t>Theta_3 (-)</t>
  </si>
  <si>
    <t>Theta_4 (-)</t>
  </si>
  <si>
    <t>Abierta</t>
  </si>
  <si>
    <t>Cruzada</t>
  </si>
  <si>
    <t>Theta_3</t>
  </si>
  <si>
    <t>Theta_4</t>
  </si>
  <si>
    <t>Omega_2</t>
  </si>
  <si>
    <t>rad/s</t>
  </si>
  <si>
    <t>Omega_3</t>
  </si>
  <si>
    <t>Omega_4</t>
  </si>
  <si>
    <t>V_A</t>
  </si>
  <si>
    <t>grados/s</t>
  </si>
  <si>
    <t>m/s</t>
  </si>
  <si>
    <t>V_B</t>
  </si>
  <si>
    <t>Alpha_2</t>
  </si>
  <si>
    <t>Alpha_3</t>
  </si>
  <si>
    <t>Alpha_4</t>
  </si>
  <si>
    <t>rad/s^2</t>
  </si>
  <si>
    <t>grados/s^2</t>
  </si>
  <si>
    <t>grados/s^3</t>
  </si>
  <si>
    <t>grados/s^4</t>
  </si>
  <si>
    <t>a_A</t>
  </si>
  <si>
    <t>a_B</t>
  </si>
  <si>
    <t>m/s^2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</si>
</sst>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5" borderId="1" xfId="0" applyFill="1" applyBorder="1" applyAlignment="1">
      <alignment vertical="center"/>
    </xf>
    <xf numFmtId="164" fontId="0" fillId="5" borderId="1" xfId="0" applyNumberForma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2" fontId="0" fillId="4" borderId="1" xfId="0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2" fontId="0" fillId="2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2" fontId="0" fillId="3" borderId="1" xfId="0" applyNumberFormat="1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7" borderId="1" xfId="0" applyFill="1" applyBorder="1" applyAlignment="1">
      <alignment vertical="center"/>
    </xf>
    <xf numFmtId="164" fontId="0" fillId="7" borderId="1" xfId="0" applyNumberFormat="1" applyFill="1" applyBorder="1" applyAlignment="1">
      <alignment vertical="center"/>
    </xf>
    <xf numFmtId="2" fontId="0" fillId="7" borderId="1" xfId="0" applyNumberForma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2" fontId="0" fillId="5" borderId="1" xfId="0" applyNumberFormat="1" applyFill="1" applyBorder="1" applyAlignment="1">
      <alignment vertical="center"/>
    </xf>
    <xf numFmtId="164" fontId="0" fillId="3" borderId="1" xfId="0" applyNumberForma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2" fontId="0" fillId="10" borderId="1" xfId="0" applyNumberFormat="1" applyFill="1" applyBorder="1" applyAlignment="1">
      <alignment vertical="center"/>
    </xf>
    <xf numFmtId="165" fontId="0" fillId="9" borderId="1" xfId="0" applyNumberFormat="1" applyFill="1" applyBorder="1" applyAlignment="1">
      <alignment vertical="center"/>
    </xf>
    <xf numFmtId="2" fontId="0" fillId="11" borderId="1" xfId="0" applyNumberFormat="1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2" fontId="0" fillId="11" borderId="3" xfId="0" applyNumberFormat="1" applyFill="1" applyBorder="1" applyAlignment="1">
      <alignment vertical="center"/>
    </xf>
    <xf numFmtId="0" fontId="0" fillId="11" borderId="3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71E34-A93E-4058-8CC2-310F6D5E4637}">
  <dimension ref="A1:O14"/>
  <sheetViews>
    <sheetView tabSelected="1" zoomScale="145" zoomScaleNormal="145" workbookViewId="0">
      <selection activeCell="E9" sqref="E9"/>
    </sheetView>
  </sheetViews>
  <sheetFormatPr baseColWidth="10" defaultRowHeight="15" x14ac:dyDescent="0.25"/>
  <cols>
    <col min="1" max="4" width="11.42578125" style="9"/>
    <col min="5" max="5" width="5.5703125" style="9" bestFit="1" customWidth="1"/>
    <col min="6" max="6" width="11.42578125" style="9"/>
    <col min="7" max="7" width="10.85546875" style="9" bestFit="1" customWidth="1"/>
    <col min="8" max="11" width="11.42578125" style="9"/>
    <col min="12" max="12" width="8.140625" style="9" bestFit="1" customWidth="1"/>
    <col min="13" max="16384" width="11.42578125" style="9"/>
  </cols>
  <sheetData>
    <row r="1" spans="1:15" x14ac:dyDescent="0.25">
      <c r="A1" s="13" t="s">
        <v>0</v>
      </c>
      <c r="B1" s="13">
        <v>2</v>
      </c>
      <c r="C1" s="13" t="s">
        <v>4</v>
      </c>
      <c r="D1" s="13" t="s">
        <v>8</v>
      </c>
      <c r="E1" s="13"/>
      <c r="F1" s="1" t="s">
        <v>31</v>
      </c>
      <c r="G1" s="14">
        <v>10</v>
      </c>
      <c r="H1" s="1" t="s">
        <v>32</v>
      </c>
      <c r="I1" s="21">
        <f>DEGREES(G1)</f>
        <v>572.95779513082323</v>
      </c>
      <c r="J1" s="22" t="s">
        <v>36</v>
      </c>
      <c r="K1" s="22" t="s">
        <v>35</v>
      </c>
      <c r="L1" s="22">
        <f>G1*B1</f>
        <v>20</v>
      </c>
      <c r="M1" s="23" t="s">
        <v>37</v>
      </c>
      <c r="N1" s="18" t="s">
        <v>17</v>
      </c>
      <c r="O1" s="19">
        <f>B3*SIN(D7)</f>
        <v>7.9985585915308777</v>
      </c>
    </row>
    <row r="2" spans="1:15" x14ac:dyDescent="0.25">
      <c r="A2" s="13" t="s">
        <v>1</v>
      </c>
      <c r="B2" s="13">
        <v>7</v>
      </c>
      <c r="C2" s="13" t="s">
        <v>6</v>
      </c>
      <c r="D2" s="13" t="s">
        <v>8</v>
      </c>
      <c r="E2" s="13"/>
      <c r="F2" s="5" t="s">
        <v>33</v>
      </c>
      <c r="G2" s="6">
        <f>(B1*G1/B2)*SIN(D7-D5)/SIN(D6-D7)</f>
        <v>-5.9909657185861453</v>
      </c>
      <c r="H2" s="5" t="s">
        <v>32</v>
      </c>
      <c r="I2" s="21">
        <f t="shared" ref="I2:I3" si="0">DEGREES(G2)</f>
        <v>-343.25705088254659</v>
      </c>
      <c r="J2" s="22" t="s">
        <v>36</v>
      </c>
      <c r="N2" s="18" t="s">
        <v>18</v>
      </c>
      <c r="O2" s="19">
        <f>B2*SIN(D6)</f>
        <v>6.9985585915308786</v>
      </c>
    </row>
    <row r="3" spans="1:15" x14ac:dyDescent="0.25">
      <c r="A3" s="13" t="s">
        <v>2</v>
      </c>
      <c r="B3" s="13">
        <v>9</v>
      </c>
      <c r="C3" s="13" t="s">
        <v>5</v>
      </c>
      <c r="D3" s="13" t="s">
        <v>8</v>
      </c>
      <c r="E3" s="13"/>
      <c r="F3" s="5" t="s">
        <v>34</v>
      </c>
      <c r="G3" s="6">
        <f>B1*G1/B3*SIN(D5-D6)/SIN(D7-D6)</f>
        <v>-3.9917347902138922</v>
      </c>
      <c r="H3" s="5" t="s">
        <v>32</v>
      </c>
      <c r="I3" s="6">
        <f t="shared" si="0"/>
        <v>-228.70955641479509</v>
      </c>
      <c r="J3" s="5" t="s">
        <v>36</v>
      </c>
      <c r="K3" s="5" t="s">
        <v>38</v>
      </c>
      <c r="L3" s="6">
        <f>G3*B3</f>
        <v>-35.925613111925031</v>
      </c>
      <c r="M3" s="17" t="s">
        <v>37</v>
      </c>
      <c r="N3" s="18" t="s">
        <v>19</v>
      </c>
      <c r="O3" s="19">
        <f>B1*G5*SIN(D5)+B1*G1^2*COS(D5)+B2*G2^2*COS(D6)-B3*G3^2*COS(D7)</f>
        <v>244.0453106184907</v>
      </c>
    </row>
    <row r="4" spans="1:15" x14ac:dyDescent="0.25">
      <c r="A4" s="13" t="s">
        <v>3</v>
      </c>
      <c r="B4" s="13">
        <v>6</v>
      </c>
      <c r="C4" s="13" t="s">
        <v>7</v>
      </c>
      <c r="D4" s="13" t="s">
        <v>8</v>
      </c>
      <c r="E4" s="13"/>
      <c r="N4" s="18" t="s">
        <v>20</v>
      </c>
      <c r="O4" s="19">
        <f>B3*COS(D7)</f>
        <v>-4.1259011691808105</v>
      </c>
    </row>
    <row r="5" spans="1:15" x14ac:dyDescent="0.25">
      <c r="A5" s="1" t="s">
        <v>9</v>
      </c>
      <c r="B5" s="1">
        <v>30</v>
      </c>
      <c r="C5" s="1" t="s">
        <v>10</v>
      </c>
      <c r="D5" s="2">
        <f>RADIANS(B5)</f>
        <v>0.52359877559829882</v>
      </c>
      <c r="E5" s="1" t="s">
        <v>11</v>
      </c>
      <c r="F5" s="1" t="s">
        <v>39</v>
      </c>
      <c r="G5" s="1">
        <v>0</v>
      </c>
      <c r="H5" s="1" t="s">
        <v>42</v>
      </c>
      <c r="I5" s="6">
        <f>DEGREES(G5)</f>
        <v>0</v>
      </c>
      <c r="J5" s="5" t="s">
        <v>43</v>
      </c>
      <c r="K5" s="5" t="s">
        <v>46</v>
      </c>
      <c r="L5" s="5">
        <f>SQRT((B1*G5)^2+(G1^2*B1)^2)</f>
        <v>200</v>
      </c>
      <c r="M5" s="5" t="s">
        <v>48</v>
      </c>
      <c r="N5" s="18" t="s">
        <v>21</v>
      </c>
      <c r="O5" s="19">
        <f>B2*COS(D6)</f>
        <v>0.14204802325031374</v>
      </c>
    </row>
    <row r="6" spans="1:15" x14ac:dyDescent="0.25">
      <c r="A6" s="7" t="s">
        <v>29</v>
      </c>
      <c r="B6" s="8">
        <f>J12</f>
        <v>88.837241300261724</v>
      </c>
      <c r="C6" s="8" t="str">
        <f>K12</f>
        <v>Grados</v>
      </c>
      <c r="D6" s="15">
        <f>H12</f>
        <v>1.5505023590782556</v>
      </c>
      <c r="E6" s="7" t="s">
        <v>11</v>
      </c>
      <c r="F6" s="16" t="s">
        <v>40</v>
      </c>
      <c r="G6" s="20">
        <f>(O3*O4-O1*O6)/(O1*O5-O2*O4)</f>
        <v>26.080016638304429</v>
      </c>
      <c r="H6" s="16" t="s">
        <v>42</v>
      </c>
      <c r="I6" s="24">
        <f t="shared" ref="I6:I7" si="1">DEGREES(G6)</f>
        <v>1494.274883005809</v>
      </c>
      <c r="J6" s="25" t="s">
        <v>44</v>
      </c>
      <c r="N6" s="18" t="s">
        <v>22</v>
      </c>
      <c r="O6" s="19">
        <f>B1*G5*COS(D5)-B1*G1^2*SIN(D5)-B2*G2^2*SIN(D6)+B3*G3^2*SIN(D7)</f>
        <v>-223.7413513738594</v>
      </c>
    </row>
    <row r="7" spans="1:15" x14ac:dyDescent="0.25">
      <c r="A7" s="7" t="s">
        <v>30</v>
      </c>
      <c r="B7" s="8">
        <f>J13</f>
        <v>117.28606786035024</v>
      </c>
      <c r="C7" s="8" t="str">
        <f>K13</f>
        <v>Grados</v>
      </c>
      <c r="D7" s="15">
        <f>H13</f>
        <v>2.0470280508806127</v>
      </c>
      <c r="E7" s="7" t="s">
        <v>11</v>
      </c>
      <c r="F7" s="16" t="s">
        <v>41</v>
      </c>
      <c r="G7" s="20">
        <f>(O3*O5-O2*O6)/(O1*O5-O2*O4)</f>
        <v>53.330588286422966</v>
      </c>
      <c r="H7" s="16" t="s">
        <v>42</v>
      </c>
      <c r="I7" s="6">
        <f t="shared" si="1"/>
        <v>3055.6176277618611</v>
      </c>
      <c r="J7" s="5" t="s">
        <v>45</v>
      </c>
      <c r="K7" s="22" t="s">
        <v>47</v>
      </c>
      <c r="L7" s="22">
        <f>SQRT((B3*G7)^2+(G3^2*B3)^2)</f>
        <v>500.94054187181172</v>
      </c>
      <c r="M7" s="22" t="s">
        <v>48</v>
      </c>
    </row>
    <row r="9" spans="1:15" x14ac:dyDescent="0.25">
      <c r="A9" s="3" t="s">
        <v>12</v>
      </c>
      <c r="B9" s="4">
        <f>B4/B1</f>
        <v>3</v>
      </c>
      <c r="D9" s="3" t="s">
        <v>17</v>
      </c>
      <c r="E9" s="4">
        <f>COS(D5)-B9-B10*COS(D5)+B11</f>
        <v>-0.71132486540518691</v>
      </c>
      <c r="G9" s="10" t="s">
        <v>23</v>
      </c>
      <c r="H9" s="11">
        <f>2*ATAN((-E13+SQRT(E13^2-4*E12*E14))/(2*E12))</f>
        <v>-2.0108080061635731</v>
      </c>
      <c r="I9" s="10" t="s">
        <v>11</v>
      </c>
      <c r="J9" s="12">
        <f>DEGREES(H9)</f>
        <v>-115.21081216428877</v>
      </c>
      <c r="K9" s="10" t="s">
        <v>10</v>
      </c>
      <c r="L9" s="27" t="s">
        <v>28</v>
      </c>
    </row>
    <row r="10" spans="1:15" x14ac:dyDescent="0.25">
      <c r="A10" s="3" t="s">
        <v>13</v>
      </c>
      <c r="B10" s="4">
        <f>B4/B3</f>
        <v>0.66666666666666663</v>
      </c>
      <c r="D10" s="3" t="s">
        <v>18</v>
      </c>
      <c r="E10" s="4">
        <f>-2*SIN(D5)</f>
        <v>-0.99999999999999989</v>
      </c>
      <c r="G10" s="10" t="s">
        <v>24</v>
      </c>
      <c r="H10" s="11">
        <f>2*ATAN((-E10+SQRT(E10^2-4*E9*E11))/(2*E9))</f>
        <v>-2.50733369796593</v>
      </c>
      <c r="I10" s="10" t="s">
        <v>11</v>
      </c>
      <c r="J10" s="12">
        <f>DEGREES(H10)</f>
        <v>-143.65963872437726</v>
      </c>
      <c r="K10" s="10" t="s">
        <v>10</v>
      </c>
      <c r="L10" s="27"/>
    </row>
    <row r="11" spans="1:15" x14ac:dyDescent="0.25">
      <c r="A11" s="3" t="s">
        <v>14</v>
      </c>
      <c r="B11" s="4">
        <f>(B1^2-(B2^2)+B3^2+B4^2)/(2*B1*B3)</f>
        <v>2</v>
      </c>
      <c r="D11" s="3" t="s">
        <v>19</v>
      </c>
      <c r="E11" s="4">
        <f>B9-(B10+1)*COS(D5)+B11</f>
        <v>3.5566243270259355</v>
      </c>
    </row>
    <row r="12" spans="1:15" x14ac:dyDescent="0.25">
      <c r="A12" s="3" t="s">
        <v>15</v>
      </c>
      <c r="B12" s="4">
        <f>B4/B2</f>
        <v>0.8571428571428571</v>
      </c>
      <c r="D12" s="3" t="s">
        <v>20</v>
      </c>
      <c r="E12" s="4">
        <f>COS(D5)-B9+B12*COS(D5)+B13</f>
        <v>-1.6773813929717565</v>
      </c>
      <c r="G12" s="7" t="s">
        <v>25</v>
      </c>
      <c r="H12" s="8">
        <f>2*ATAN((-E13-SQRT(E13^2-4*E12*E14))/(2*E12))</f>
        <v>1.5505023590782556</v>
      </c>
      <c r="I12" s="7" t="s">
        <v>11</v>
      </c>
      <c r="J12" s="8">
        <f>DEGREES(H12)</f>
        <v>88.837241300261724</v>
      </c>
      <c r="K12" s="7" t="s">
        <v>10</v>
      </c>
      <c r="L12" s="26" t="s">
        <v>27</v>
      </c>
    </row>
    <row r="13" spans="1:15" x14ac:dyDescent="0.25">
      <c r="A13" s="3" t="s">
        <v>16</v>
      </c>
      <c r="B13" s="4">
        <f>(B3^2-(B4^2)-(B1^2)-(B2^2))/(2*B1*B2)</f>
        <v>-0.2857142857142857</v>
      </c>
      <c r="D13" s="3" t="s">
        <v>21</v>
      </c>
      <c r="E13" s="4">
        <f>-2*SIN(D5)</f>
        <v>-0.99999999999999989</v>
      </c>
      <c r="G13" s="7" t="s">
        <v>26</v>
      </c>
      <c r="H13" s="8">
        <f>2*ATAN((-E10-SQRT(E10^2-4*E9*E11))/(2*E9))</f>
        <v>2.0470280508806127</v>
      </c>
      <c r="I13" s="7" t="s">
        <v>11</v>
      </c>
      <c r="J13" s="8">
        <f>DEGREES(H13)</f>
        <v>117.28606786035024</v>
      </c>
      <c r="K13" s="7" t="s">
        <v>10</v>
      </c>
      <c r="L13" s="26"/>
    </row>
    <row r="14" spans="1:15" x14ac:dyDescent="0.25">
      <c r="D14" s="3" t="s">
        <v>22</v>
      </c>
      <c r="E14" s="4">
        <f>B9+(B12-1)*COS(D5)+B13</f>
        <v>2.5905677994593659</v>
      </c>
    </row>
  </sheetData>
  <mergeCells count="2">
    <mergeCell ref="L12:L13"/>
    <mergeCell ref="L9:L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Castellanos Vargas</dc:creator>
  <cp:lastModifiedBy>Alejandro Castellanos Vargas</cp:lastModifiedBy>
  <dcterms:created xsi:type="dcterms:W3CDTF">2021-05-12T17:26:50Z</dcterms:created>
  <dcterms:modified xsi:type="dcterms:W3CDTF">2021-10-29T17:45:33Z</dcterms:modified>
</cp:coreProperties>
</file>