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5" activeTab="7"/>
  </bookViews>
  <sheets>
    <sheet name="Laravel" sheetId="1" state="hidden" r:id="rId1"/>
    <sheet name="LaravelGenerate" sheetId="5" state="hidden" r:id="rId2"/>
    <sheet name="FormGeneratorV1" sheetId="12" r:id="rId3"/>
    <sheet name="AutoLaravel v1" sheetId="6" r:id="rId4"/>
    <sheet name="laravelAuth v1" sheetId="7" r:id="rId5"/>
    <sheet name="HTML template v1" sheetId="8" r:id="rId6"/>
    <sheet name="Laravel mail v1" sheetId="10" r:id="rId7"/>
    <sheet name="Controller generator" sheetId="11" r:id="rId8"/>
    <sheet name="table relations v1" sheetId="13" r:id="rId9"/>
    <sheet name="error ptscreen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86" i="6"/>
  <c r="B121" i="13" l="1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D70" i="6"/>
  <c r="G70" i="6" s="1"/>
  <c r="D72" i="6" s="1"/>
  <c r="D46" i="12"/>
  <c r="H77" i="12"/>
  <c r="F49" i="12"/>
  <c r="D47" i="12"/>
  <c r="D49" i="12"/>
  <c r="D48" i="12"/>
  <c r="H17" i="12"/>
  <c r="D50" i="12" l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D62" i="13"/>
  <c r="B45" i="13"/>
  <c r="B51" i="13"/>
  <c r="D64" i="13"/>
  <c r="B24" i="13"/>
  <c r="D19" i="13"/>
  <c r="B26" i="13" s="1"/>
  <c r="E48" i="12"/>
  <c r="D77" i="12" s="1"/>
  <c r="E46" i="12"/>
  <c r="D78" i="12" s="1"/>
  <c r="B72" i="12"/>
  <c r="B52" i="12"/>
  <c r="H18" i="12"/>
  <c r="H19" i="12"/>
  <c r="H20" i="12"/>
  <c r="H21" i="12"/>
  <c r="H22" i="12"/>
  <c r="H23" i="12"/>
  <c r="H24" i="12"/>
  <c r="H25" i="12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C26" i="12" l="1"/>
  <c r="C24" i="12"/>
  <c r="E24" i="12" s="1"/>
  <c r="C22" i="12"/>
  <c r="C20" i="12"/>
  <c r="E20" i="12" s="1"/>
  <c r="B58" i="12"/>
  <c r="B57" i="12"/>
  <c r="B56" i="12"/>
  <c r="D81" i="12"/>
  <c r="O26" i="12"/>
  <c r="I26" i="12"/>
  <c r="H39" i="12" s="1"/>
  <c r="I24" i="12"/>
  <c r="H37" i="12" s="1"/>
  <c r="O22" i="12"/>
  <c r="I22" i="12"/>
  <c r="H35" i="12" s="1"/>
  <c r="I20" i="12"/>
  <c r="H33" i="12" s="1"/>
  <c r="O18" i="12"/>
  <c r="I18" i="12"/>
  <c r="D79" i="12"/>
  <c r="I25" i="12"/>
  <c r="H38" i="12" s="1"/>
  <c r="I23" i="12"/>
  <c r="H36" i="12" s="1"/>
  <c r="I21" i="12"/>
  <c r="H34" i="12" s="1"/>
  <c r="I19" i="12"/>
  <c r="H32" i="12" s="1"/>
  <c r="C18" i="12"/>
  <c r="E18" i="12" s="1"/>
  <c r="D80" i="12"/>
  <c r="B61" i="12"/>
  <c r="B63" i="12"/>
  <c r="B60" i="12"/>
  <c r="B62" i="12"/>
  <c r="B59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C25" i="12"/>
  <c r="C23" i="12"/>
  <c r="E23" i="12" s="1"/>
  <c r="C21" i="12"/>
  <c r="C19" i="12"/>
  <c r="G66" i="6"/>
  <c r="B55" i="12" l="1"/>
  <c r="B36" i="12"/>
  <c r="E22" i="12"/>
  <c r="B35" i="12" s="1"/>
  <c r="E26" i="12"/>
  <c r="B39" i="12" s="1"/>
  <c r="B37" i="12"/>
  <c r="B33" i="12"/>
  <c r="B67" i="12"/>
  <c r="K22" i="12"/>
  <c r="B54" i="12"/>
  <c r="B70" i="12"/>
  <c r="E19" i="12"/>
  <c r="B32" i="12" s="1"/>
  <c r="E17" i="12"/>
  <c r="B30" i="12" s="1"/>
  <c r="H31" i="12"/>
  <c r="K18" i="12"/>
  <c r="E21" i="12"/>
  <c r="B34" i="12" s="1"/>
  <c r="E25" i="12"/>
  <c r="B38" i="12" s="1"/>
  <c r="K26" i="12"/>
  <c r="B31" i="12"/>
  <c r="K19" i="12"/>
  <c r="K21" i="12"/>
  <c r="K23" i="12"/>
  <c r="K25" i="12"/>
  <c r="K20" i="12"/>
  <c r="K24" i="12"/>
  <c r="B68" i="12"/>
  <c r="B69" i="12"/>
  <c r="B65" i="12"/>
  <c r="B66" i="12"/>
  <c r="C16" i="6"/>
  <c r="C15" i="6"/>
  <c r="D73" i="6" l="1"/>
  <c r="G68" i="6"/>
  <c r="G67" i="6"/>
  <c r="F45" i="6"/>
  <c r="H79" i="12" s="1"/>
  <c r="O48" i="6"/>
  <c r="O49" i="6"/>
  <c r="O50" i="6"/>
  <c r="O51" i="6"/>
  <c r="O52" i="6"/>
  <c r="O53" i="6"/>
  <c r="O54" i="6"/>
  <c r="O55" i="6"/>
  <c r="O56" i="6"/>
  <c r="O47" i="6"/>
  <c r="Q47" i="6" s="1"/>
  <c r="N47" i="6"/>
  <c r="P47" i="6" s="1"/>
  <c r="K48" i="6"/>
  <c r="K49" i="6"/>
  <c r="K50" i="6"/>
  <c r="K51" i="6"/>
  <c r="K52" i="6"/>
  <c r="K53" i="6"/>
  <c r="K54" i="6"/>
  <c r="K55" i="6"/>
  <c r="K56" i="6"/>
  <c r="K47" i="6"/>
  <c r="J48" i="6"/>
  <c r="J49" i="6"/>
  <c r="J50" i="6"/>
  <c r="J51" i="6"/>
  <c r="J52" i="6"/>
  <c r="J53" i="6"/>
  <c r="J54" i="6"/>
  <c r="J55" i="6"/>
  <c r="J56" i="6"/>
  <c r="J47" i="6"/>
  <c r="D76" i="6" l="1"/>
  <c r="D79" i="6"/>
  <c r="D87" i="12"/>
  <c r="D93" i="12"/>
  <c r="D89" i="12"/>
  <c r="D90" i="12"/>
  <c r="D91" i="12"/>
  <c r="D92" i="12"/>
  <c r="D88" i="12"/>
  <c r="D85" i="12"/>
  <c r="D95" i="12"/>
  <c r="D86" i="12"/>
  <c r="D84" i="12"/>
  <c r="G45" i="6"/>
  <c r="N48" i="6"/>
  <c r="N49" i="6" s="1"/>
  <c r="N50" i="6" s="1"/>
  <c r="N51" i="6" s="1"/>
  <c r="N52" i="6" s="1"/>
  <c r="N53" i="6" s="1"/>
  <c r="N54" i="6" s="1"/>
  <c r="N55" i="6" s="1"/>
  <c r="N56" i="6" s="1"/>
  <c r="D71" i="6"/>
  <c r="C69" i="6"/>
  <c r="Q48" i="6"/>
  <c r="Q49" i="6" s="1"/>
  <c r="Q50" i="6" s="1"/>
  <c r="Q51" i="6" s="1"/>
  <c r="Q52" i="6" s="1"/>
  <c r="Q53" i="6" s="1"/>
  <c r="Q54" i="6" s="1"/>
  <c r="Q55" i="6" s="1"/>
  <c r="Q56" i="6" s="1"/>
  <c r="P48" i="6"/>
  <c r="C62" i="6" l="1"/>
  <c r="H78" i="12"/>
  <c r="D83" i="12" s="1"/>
  <c r="P49" i="6"/>
  <c r="P50" i="6" s="1"/>
  <c r="P51" i="6" s="1"/>
  <c r="P52" i="6" s="1"/>
  <c r="P53" i="6" s="1"/>
  <c r="P54" i="6" s="1"/>
  <c r="P55" i="6" s="1"/>
  <c r="P56" i="6" s="1"/>
  <c r="M42" i="6" s="1"/>
  <c r="C60" i="6" l="1"/>
</calcChain>
</file>

<file path=xl/sharedStrings.xml><?xml version="1.0" encoding="utf-8"?>
<sst xmlns="http://schemas.openxmlformats.org/spreadsheetml/2006/main" count="576" uniqueCount="474">
  <si>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</si>
  <si>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</si>
  <si>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</si>
  <si>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</si>
  <si>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</si>
  <si>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</si>
  <si>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</si>
  <si>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</si>
  <si>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</si>
  <si>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</si>
  <si>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</si>
  <si>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</si>
  <si>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</si>
  <si>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</si>
  <si>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</si>
  <si>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</si>
  <si>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</si>
  <si>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</si>
  <si>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</si>
  <si>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</si>
  <si>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</si>
  <si>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</si>
  <si>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</si>
  <si>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</si>
  <si>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</si>
  <si>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</si>
  <si>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</si>
  <si>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</si>
  <si>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</si>
  <si>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</si>
  <si>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</si>
  <si>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</si>
  <si>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</si>
  <si>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</si>
  <si>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</si>
  <si>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</si>
  <si>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</si>
  <si>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</si>
  <si>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</si>
  <si>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</si>
  <si>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</si>
  <si>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</si>
  <si>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</si>
  <si>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</si>
  <si>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</si>
  <si>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</si>
  <si>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</si>
  <si>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</si>
  <si>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</si>
  <si>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</si>
  <si>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</si>
  <si>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</si>
  <si>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</si>
  <si>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</si>
  <si>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</si>
  <si>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</si>
  <si>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</si>
  <si>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</si>
  <si>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</si>
  <si>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</si>
  <si>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</si>
  <si>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</si>
  <si>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</si>
  <si>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</si>
  <si>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</si>
  <si>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</si>
  <si>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</si>
  <si>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</si>
  <si>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</si>
  <si>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</si>
  <si>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</si>
  <si>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</si>
  <si>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</si>
  <si>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</si>
  <si>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</si>
  <si>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</si>
  <si>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</si>
  <si>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</si>
  <si>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</si>
  <si>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</si>
  <si>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</si>
  <si>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</si>
  <si>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</si>
  <si>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</si>
  <si>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</si>
  <si>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</si>
  <si>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</si>
  <si>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</si>
  <si>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</si>
  <si>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</si>
  <si>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</si>
  <si>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</si>
  <si>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</si>
  <si>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</si>
  <si>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</si>
  <si>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</si>
  <si>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</si>
  <si>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</si>
  <si>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</si>
  <si>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</si>
  <si>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</si>
  <si>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</si>
  <si>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</si>
  <si>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</si>
  <si>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</si>
  <si>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</si>
  <si>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</si>
  <si>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</si>
  <si>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</si>
  <si>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</si>
  <si>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</si>
  <si>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</si>
  <si>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</si>
  <si>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</si>
  <si>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</si>
  <si>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</si>
  <si>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</si>
  <si>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</si>
  <si>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</si>
  <si>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</si>
  <si>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</si>
  <si>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</si>
  <si>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</si>
  <si>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</si>
  <si>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</si>
  <si>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</si>
  <si>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</si>
  <si>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</si>
  <si>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</si>
  <si>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</si>
  <si>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</si>
  <si>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</si>
  <si>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</si>
  <si>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</si>
  <si>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</si>
  <si>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</si>
  <si>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</si>
  <si>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</si>
  <si>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</si>
  <si>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</si>
  <si>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</si>
  <si>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</si>
  <si>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</si>
  <si>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</si>
  <si>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</si>
  <si>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</si>
  <si>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</si>
  <si>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</si>
  <si>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</si>
  <si>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</si>
  <si>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</si>
  <si>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</si>
  <si>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</si>
  <si>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</si>
  <si>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</si>
  <si>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</si>
  <si>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</si>
  <si>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</si>
  <si>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</si>
  <si>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</si>
  <si>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</si>
  <si>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</si>
  <si>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</si>
  <si>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</si>
  <si>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</si>
  <si>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</si>
  <si>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</si>
  <si>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</si>
  <si>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</si>
  <si>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</si>
  <si>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</si>
  <si>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</si>
  <si>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</si>
  <si>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</si>
  <si>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</si>
  <si>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</si>
  <si>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</si>
  <si>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</si>
  <si>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</si>
  <si>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</si>
  <si>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</si>
  <si>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</si>
  <si>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</si>
  <si>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</si>
  <si>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</si>
  <si>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</si>
  <si>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</si>
  <si>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</si>
  <si>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</si>
  <si>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</si>
  <si>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</si>
  <si>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</si>
  <si>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</si>
  <si>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</si>
  <si>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</si>
  <si>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</si>
  <si>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</si>
  <si>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 xml:space="preserve"> "way/generators": "dev-master"</t>
  </si>
  <si>
    <t>"laravel/framework": "4.0.*",</t>
  </si>
  <si>
    <t>Next error is usual when POST route action (such as sending form) is not found</t>
  </si>
  <si>
    <t>Solution: check if route::post('sameRouteDescribedOnPostURI'… and its controller action are properly set</t>
  </si>
  <si>
    <t>@extends('templates.base')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</si>
  <si>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</si>
  <si>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</si>
  <si>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</si>
  <si>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</si>
  <si>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</si>
  <si>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</si>
  <si>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</si>
  <si>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</si>
  <si>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</si>
  <si>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</si>
  <si>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</si>
  <si>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</si>
  <si>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</si>
  <si>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</si>
  <si>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</si>
  <si>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</si>
  <si>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</si>
  <si>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</si>
  <si>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</si>
  <si>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</si>
  <si>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</si>
  <si>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</si>
  <si>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</si>
  <si>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</si>
  <si>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</si>
  <si>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</si>
  <si>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</si>
  <si>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</si>
  <si>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</si>
  <si>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</si>
  <si>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</si>
  <si>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</si>
  <si>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</si>
  <si>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</si>
  <si>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</si>
  <si>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</si>
  <si>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</si>
  <si>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</si>
  <si>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</si>
  <si>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</si>
  <si>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</si>
  <si>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</si>
  <si>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</si>
  <si>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</si>
  <si>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</si>
  <si>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</si>
  <si>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</si>
  <si>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</si>
  <si>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</si>
  <si>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</si>
  <si>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</si>
  <si>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</si>
  <si>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</si>
  <si>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</si>
  <si>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</si>
  <si>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</si>
  <si>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</si>
  <si>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</si>
  <si>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</si>
  <si>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</si>
  <si>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</si>
  <si>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</si>
  <si>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</si>
  <si>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</si>
  <si>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</si>
  <si>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</si>
  <si>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</si>
  <si>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</si>
  <si>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</si>
  <si>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</si>
  <si>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</si>
  <si>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</si>
  <si>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</si>
  <si>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</si>
  <si>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</si>
  <si>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</si>
  <si>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</si>
  <si>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</si>
  <si>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</si>
  <si>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</si>
  <si>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</si>
  <si>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</si>
  <si>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</si>
  <si>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</si>
  <si>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</si>
  <si>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</si>
  <si>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</si>
  <si>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</si>
  <si>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</si>
  <si>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</si>
  <si>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</si>
  <si>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</si>
  <si>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</si>
  <si>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</si>
  <si>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</si>
  <si>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var data={</t>
  </si>
  <si>
    <t>AJAX object</t>
  </si>
  <si>
    <t>};</t>
  </si>
  <si>
    <t>';</t>
  </si>
  <si>
    <t>$.post(route,data,function(result){     });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</si>
  <si>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</si>
  <si>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</si>
  <si>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</si>
  <si>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</si>
  <si>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</si>
  <si>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</si>
  <si>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</si>
  <si>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</si>
  <si>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</si>
  <si>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</si>
  <si>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</si>
  <si>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</si>
  <si>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</si>
  <si>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</si>
  <si>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</si>
  <si>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</si>
  <si>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</si>
  <si>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</si>
  <si>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</si>
  <si>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</si>
  <si>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</si>
  <si>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</si>
  <si>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</si>
  <si>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</si>
  <si>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</si>
  <si>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</si>
  <si>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</si>
  <si>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</si>
  <si>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</si>
  <si>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</si>
  <si>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</si>
  <si>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</si>
  <si>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</si>
  <si>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</si>
  <si>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</si>
  <si>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</si>
  <si>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</si>
  <si>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</si>
  <si>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</si>
  <si>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</si>
  <si>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</si>
  <si>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</si>
  <si>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</si>
  <si>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</si>
  <si>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</si>
  <si>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</si>
  <si>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</si>
  <si>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</si>
  <si>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</si>
  <si>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</si>
  <si>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</si>
  <si>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</si>
  <si>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</si>
  <si>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</si>
  <si>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</si>
  <si>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</si>
  <si>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</si>
  <si>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</si>
  <si>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</si>
  <si>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</si>
  <si>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</si>
  <si>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</si>
  <si>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</si>
  <si>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</si>
  <si>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</si>
  <si>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</si>
  <si>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</si>
  <si>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</si>
  <si>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</si>
  <si>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</si>
  <si>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</si>
  <si>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4. Add column to table</t>
  </si>
  <si>
    <t>ADDING COLUMNS TO TABLES</t>
  </si>
  <si>
    <t>column name</t>
  </si>
  <si>
    <t>Type</t>
  </si>
  <si>
    <t>thetasks</t>
  </si>
  <si>
    <t>project_id</t>
  </si>
  <si>
    <t>var base=$('#base').html();</t>
  </si>
  <si>
    <t>OTHERWISE AJAX WILL NOT WORK</t>
  </si>
  <si>
    <t>CHECK THAT A TAG WITH ID 'base' EXIST WITH URL::to('/') ECHO,</t>
  </si>
  <si>
    <t>&lt;div class='hmdhide'  id='base'&gt;{{URL::to('/')}}&lt;/div&gt;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</si>
  <si>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</si>
  <si>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</si>
  <si>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</si>
  <si>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</si>
  <si>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</si>
  <si>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</si>
  <si>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cd ../../wamp/www/practice</t>
  </si>
  <si>
    <t>afields</t>
  </si>
  <si>
    <t>test2</t>
  </si>
  <si>
    <t>ajax</t>
  </si>
  <si>
    <t>runajax</t>
  </si>
  <si>
    <t>RESTful</t>
  </si>
  <si>
    <t>&lt;button class='btn' id='</t>
  </si>
  <si>
    <t>_submit' &gt;submit&lt;/button&gt;</t>
  </si>
  <si>
    <t>URL</t>
  </si>
  <si>
    <t>table</t>
  </si>
  <si>
    <t>Object</t>
  </si>
  <si>
    <t>-&gt;</t>
  </si>
  <si>
    <t>// left column not automated yet</t>
  </si>
  <si>
    <t>return 1;</t>
  </si>
  <si>
    <t>Route::controller('</t>
  </si>
  <si>
    <t>DEPRECATED METHOD</t>
  </si>
  <si>
    <t>DEPRECATED</t>
  </si>
  <si>
    <t>periods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</si>
  <si>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</si>
  <si>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</si>
  <si>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</si>
  <si>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</si>
  <si>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</si>
  <si>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</si>
  <si>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</si>
  <si>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</si>
  <si>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</si>
  <si>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</si>
  <si>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</si>
  <si>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</si>
  <si>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</si>
  <si>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</si>
  <si>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</si>
  <si>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</si>
  <si>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</si>
  <si>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</si>
  <si>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</si>
  <si>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</si>
  <si>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</si>
  <si>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</si>
  <si>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</si>
  <si>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</si>
  <si>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</si>
  <si>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</si>
  <si>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</si>
  <si>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</si>
  <si>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</si>
  <si>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</si>
  <si>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</si>
  <si>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</si>
  <si>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</si>
  <si>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</si>
  <si>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</si>
  <si>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</si>
  <si>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</si>
  <si>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</si>
  <si>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</si>
  <si>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</si>
  <si>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</si>
  <si>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</si>
  <si>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</si>
  <si>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</si>
  <si>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</si>
  <si>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</si>
  <si>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</si>
  <si>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</si>
  <si>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</si>
  <si>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creator</t>
  </si>
  <si>
    <t>Inside html template</t>
  </si>
  <si>
    <t xml:space="preserve">&lt;div&gt;Some message {{$User}}, please be careful with...&lt;/div&gt; </t>
  </si>
  <si>
    <t>Mail::pretend();</t>
  </si>
  <si>
    <t>junks</t>
  </si>
  <si>
    <t>task</t>
  </si>
  <si>
    <t>project</t>
  </si>
  <si>
    <t>stage</t>
  </si>
  <si>
    <t>parent</t>
  </si>
  <si>
    <t>adopter</t>
  </si>
  <si>
    <t>evidence</t>
  </si>
  <si>
    <t>reason</t>
  </si>
  <si>
    <t>output</t>
  </si>
  <si>
    <t>comments</t>
  </si>
  <si>
    <t>notice</t>
  </si>
  <si>
    <t>php artisan generate:migration add_</t>
  </si>
  <si>
    <t>_to_</t>
  </si>
  <si>
    <t>taskController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</si>
</sst>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8" fillId="4" borderId="0" xfId="0" quotePrefix="1" applyFont="1" applyFill="1"/>
    <xf numFmtId="0" fontId="18" fillId="4" borderId="0" xfId="0" applyFont="1" applyFill="1"/>
    <xf numFmtId="0" fontId="14" fillId="4" borderId="2" xfId="0" applyFont="1" applyFill="1" applyBorder="1"/>
    <xf numFmtId="0" fontId="8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8" fillId="6" borderId="0" xfId="0" applyFont="1" applyFill="1"/>
    <xf numFmtId="0" fontId="8" fillId="6" borderId="0" xfId="0" quotePrefix="1" applyFont="1" applyFill="1"/>
    <xf numFmtId="0" fontId="19" fillId="2" borderId="0" xfId="0" applyFont="1" applyFill="1"/>
    <xf numFmtId="0" fontId="6" fillId="2" borderId="0" xfId="0" applyFont="1" applyFill="1"/>
    <xf numFmtId="0" fontId="8" fillId="8" borderId="0" xfId="0" applyFont="1" applyFill="1"/>
    <xf numFmtId="0" fontId="20" fillId="9" borderId="0" xfId="0" applyFont="1" applyFill="1"/>
    <xf numFmtId="0" fontId="21" fillId="4" borderId="0" xfId="0" applyFont="1" applyFill="1"/>
    <xf numFmtId="0" fontId="15" fillId="2" borderId="0" xfId="0" applyFont="1" applyFill="1"/>
    <xf numFmtId="0" fontId="15" fillId="7" borderId="0" xfId="0" applyFont="1" applyFill="1"/>
    <xf numFmtId="0" fontId="16" fillId="4" borderId="0" xfId="0" applyFont="1" applyFill="1"/>
    <xf numFmtId="0" fontId="22" fillId="2" borderId="0" xfId="0" applyFont="1" applyFill="1"/>
    <xf numFmtId="0" fontId="23" fillId="10" borderId="0" xfId="0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199</v>
      </c>
    </row>
    <row r="15" spans="1:1" x14ac:dyDescent="0.25">
      <c r="A15" s="3" t="s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33" workbookViewId="0">
      <selection activeCell="C53" sqref="C53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9" x14ac:dyDescent="0.25">
      <c r="B49" s="3" t="s">
        <v>86</v>
      </c>
    </row>
    <row r="52" spans="2:9" x14ac:dyDescent="0.25">
      <c r="B52" s="3" t="s">
        <v>373</v>
      </c>
    </row>
    <row r="53" spans="2:9" x14ac:dyDescent="0.25">
      <c r="B53" s="15" t="s">
        <v>82</v>
      </c>
      <c r="C53" s="2" t="s">
        <v>92</v>
      </c>
      <c r="D53" s="2"/>
      <c r="E53" s="2"/>
      <c r="F53" s="2"/>
      <c r="G53" s="2"/>
      <c r="H53" s="2"/>
      <c r="I5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A7" workbookViewId="0">
      <selection activeCell="C6" sqref="A1:XFD6"/>
    </sheetView>
  </sheetViews>
  <sheetFormatPr baseColWidth="10" defaultRowHeight="15" x14ac:dyDescent="0.25"/>
  <cols>
    <col min="1" max="16384" width="11.42578125" style="10"/>
  </cols>
  <sheetData>
    <row r="1" spans="1:15" s="18" customFormat="1" hidden="1" x14ac:dyDescent="0.25">
      <c r="A1" s="18" t="s">
        <v>288</v>
      </c>
      <c r="B1" s="19" t="s">
        <v>383</v>
      </c>
      <c r="C1" s="18" t="s">
        <v>396</v>
      </c>
    </row>
    <row r="2" spans="1:15" s="18" customFormat="1" hidden="1" x14ac:dyDescent="0.25">
      <c r="A2" s="18" t="s">
        <v>289</v>
      </c>
      <c r="B2" s="19" t="s">
        <v>300</v>
      </c>
      <c r="C2" s="19" t="s">
        <v>400</v>
      </c>
    </row>
    <row r="3" spans="1:15" s="18" customFormat="1" hidden="1" x14ac:dyDescent="0.25">
      <c r="A3" s="19" t="s">
        <v>291</v>
      </c>
      <c r="B3" s="19" t="s">
        <v>385</v>
      </c>
    </row>
    <row r="4" spans="1:15" s="18" customFormat="1" hidden="1" x14ac:dyDescent="0.25">
      <c r="A4" s="19" t="s">
        <v>292</v>
      </c>
      <c r="B4" s="19" t="s">
        <v>386</v>
      </c>
    </row>
    <row r="5" spans="1:15" s="18" customFormat="1" hidden="1" x14ac:dyDescent="0.25">
      <c r="A5" s="18" t="s">
        <v>290</v>
      </c>
      <c r="B5" s="19" t="s">
        <v>387</v>
      </c>
    </row>
    <row r="6" spans="1:15" s="18" customFormat="1" hidden="1" x14ac:dyDescent="0.25">
      <c r="A6" s="19" t="s">
        <v>294</v>
      </c>
      <c r="B6" s="19" t="s">
        <v>395</v>
      </c>
    </row>
    <row r="8" spans="1:15" x14ac:dyDescent="0.25">
      <c r="B8" s="21" t="s">
        <v>277</v>
      </c>
    </row>
    <row r="9" spans="1:15" x14ac:dyDescent="0.25">
      <c r="B9" s="10" t="s">
        <v>278</v>
      </c>
    </row>
    <row r="11" spans="1:15" x14ac:dyDescent="0.25">
      <c r="B11" s="10" t="s">
        <v>279</v>
      </c>
    </row>
    <row r="12" spans="1:15" x14ac:dyDescent="0.25">
      <c r="B12" s="10" t="s">
        <v>280</v>
      </c>
    </row>
    <row r="13" spans="1:15" x14ac:dyDescent="0.25">
      <c r="B13" s="10" t="s">
        <v>281</v>
      </c>
    </row>
    <row r="14" spans="1:15" x14ac:dyDescent="0.25">
      <c r="B14" s="10" t="s">
        <v>282</v>
      </c>
    </row>
    <row r="16" spans="1:15" x14ac:dyDescent="0.25">
      <c r="B16" s="21" t="s">
        <v>283</v>
      </c>
      <c r="C16" s="21" t="s">
        <v>284</v>
      </c>
      <c r="E16" s="21" t="s">
        <v>285</v>
      </c>
      <c r="H16" s="21" t="s">
        <v>283</v>
      </c>
      <c r="I16" s="21" t="s">
        <v>284</v>
      </c>
      <c r="K16" s="21" t="s">
        <v>285</v>
      </c>
      <c r="N16" s="10" t="s">
        <v>298</v>
      </c>
      <c r="O16" s="10" t="s">
        <v>298</v>
      </c>
    </row>
    <row r="17" spans="2:15" x14ac:dyDescent="0.25">
      <c r="B17" s="34" t="str">
        <f>IF('AutoLaravel v1'!C47&lt;&gt;"",'AutoLaravel v1'!C47,"")</f>
        <v>task</v>
      </c>
      <c r="C17" s="35" t="str">
        <f>IF(B17="","",'AutoLaravel v1'!$D$45&amp;"_"&amp;B17)</f>
        <v>junks_task</v>
      </c>
      <c r="D17" s="35"/>
      <c r="E17" s="35" t="str">
        <f>IF(B17="","",C17&amp;$A$1)</f>
        <v>junks_task_mssg</v>
      </c>
      <c r="F17" s="36"/>
      <c r="H17" s="37" t="str">
        <f>IF('AutoLaravel v1'!G47&lt;&gt;"",'AutoLaravel v1'!G47,"")</f>
        <v>comments</v>
      </c>
      <c r="I17" s="35" t="str">
        <f>IF(H17&lt;&gt;"",'AutoLaravel v1'!$D$45&amp;"_"&amp;H17,"")</f>
        <v>junks_comments</v>
      </c>
      <c r="J17" s="35"/>
      <c r="K17" s="35" t="str">
        <f t="shared" ref="K17:K26" si="0">I17&amp;$A$1</f>
        <v>junks_comments_mssg</v>
      </c>
      <c r="L17" s="36"/>
      <c r="N17" s="42" t="str">
        <f>B17</f>
        <v>task</v>
      </c>
      <c r="O17" s="43" t="str">
        <f>IF(H17&lt;&gt;"",",","")&amp;H17</f>
        <v>,comments</v>
      </c>
    </row>
    <row r="18" spans="2:15" x14ac:dyDescent="0.25">
      <c r="B18" s="37" t="str">
        <f>IF('AutoLaravel v1'!C48&lt;&gt;"",'AutoLaravel v1'!C48,"")</f>
        <v>project</v>
      </c>
      <c r="C18" s="33" t="str">
        <f>IF(B18="","",'AutoLaravel v1'!$D$45&amp;"_"&amp;B18)</f>
        <v>junks_project</v>
      </c>
      <c r="D18" s="33"/>
      <c r="E18" s="33" t="str">
        <f t="shared" ref="E18:E26" si="1">IF(B18="","",C18&amp;$A$1)</f>
        <v>junks_project_mssg</v>
      </c>
      <c r="F18" s="38"/>
      <c r="H18" s="37" t="str">
        <f>IF('AutoLaravel v1'!G48&lt;&gt;"",'AutoLaravel v1'!G48,"")</f>
        <v/>
      </c>
      <c r="I18" s="35" t="str">
        <f>IF(H18&lt;&gt;"",'AutoLaravel v1'!$D$45&amp;"_"&amp;H18,"")</f>
        <v/>
      </c>
      <c r="J18" s="33"/>
      <c r="K18" s="33" t="str">
        <f t="shared" si="0"/>
        <v>_mssg</v>
      </c>
      <c r="L18" s="38"/>
      <c r="N18" s="44" t="str">
        <f>IF(B18&lt;&gt;"",",","")&amp;B18</f>
        <v>,project</v>
      </c>
      <c r="O18" s="45" t="str">
        <f t="shared" ref="O18:O26" si="2">IF(H18&lt;&gt;"",",","")&amp;H18</f>
        <v/>
      </c>
    </row>
    <row r="19" spans="2:15" x14ac:dyDescent="0.25">
      <c r="B19" s="37" t="str">
        <f>IF('AutoLaravel v1'!C49&lt;&gt;"",'AutoLaravel v1'!C49,"")</f>
        <v>stage</v>
      </c>
      <c r="C19" s="33" t="str">
        <f>IF(B19="","",'AutoLaravel v1'!$D$45&amp;"_"&amp;B19)</f>
        <v>junks_stage</v>
      </c>
      <c r="D19" s="33"/>
      <c r="E19" s="33" t="str">
        <f t="shared" si="1"/>
        <v>junks_stage_mssg</v>
      </c>
      <c r="F19" s="38"/>
      <c r="H19" s="37" t="str">
        <f>IF('AutoLaravel v1'!G49&lt;&gt;"",'AutoLaravel v1'!G49,"")</f>
        <v/>
      </c>
      <c r="I19" s="35" t="str">
        <f>IF(H19&lt;&gt;"",'AutoLaravel v1'!$D$45&amp;"_"&amp;H19,"")</f>
        <v/>
      </c>
      <c r="J19" s="33"/>
      <c r="K19" s="33" t="str">
        <f t="shared" si="0"/>
        <v>_mssg</v>
      </c>
      <c r="L19" s="38"/>
      <c r="N19" s="44" t="str">
        <f t="shared" ref="N19:N26" si="3">IF(B19&lt;&gt;"",",","")&amp;B19</f>
        <v>,stage</v>
      </c>
      <c r="O19" s="45" t="str">
        <f t="shared" si="2"/>
        <v/>
      </c>
    </row>
    <row r="20" spans="2:15" x14ac:dyDescent="0.25">
      <c r="B20" s="37" t="str">
        <f>IF('AutoLaravel v1'!C50&lt;&gt;"",'AutoLaravel v1'!C50,"")</f>
        <v>parent</v>
      </c>
      <c r="C20" s="33" t="str">
        <f>IF(B20="","",'AutoLaravel v1'!$D$45&amp;"_"&amp;B20)</f>
        <v>junks_parent</v>
      </c>
      <c r="D20" s="33"/>
      <c r="E20" s="33" t="str">
        <f t="shared" si="1"/>
        <v>junks_parent_mssg</v>
      </c>
      <c r="F20" s="38"/>
      <c r="H20" s="37" t="str">
        <f>IF('AutoLaravel v1'!G50&lt;&gt;"",'AutoLaravel v1'!G50,"")</f>
        <v/>
      </c>
      <c r="I20" s="35" t="str">
        <f>IF(H20&lt;&gt;"",'AutoLaravel v1'!$D$45&amp;"_"&amp;H20,"")</f>
        <v/>
      </c>
      <c r="J20" s="33"/>
      <c r="K20" s="33" t="str">
        <f t="shared" si="0"/>
        <v>_mssg</v>
      </c>
      <c r="L20" s="38"/>
      <c r="N20" s="44" t="str">
        <f t="shared" si="3"/>
        <v>,parent</v>
      </c>
      <c r="O20" s="45" t="str">
        <f t="shared" si="2"/>
        <v/>
      </c>
    </row>
    <row r="21" spans="2:15" x14ac:dyDescent="0.25">
      <c r="B21" s="37" t="str">
        <f>IF('AutoLaravel v1'!C51&lt;&gt;"",'AutoLaravel v1'!C51,"")</f>
        <v>score</v>
      </c>
      <c r="C21" s="33" t="str">
        <f>IF(B21="","",'AutoLaravel v1'!$D$45&amp;"_"&amp;B21)</f>
        <v>junks_score</v>
      </c>
      <c r="D21" s="33"/>
      <c r="E21" s="33" t="str">
        <f t="shared" si="1"/>
        <v>junks_score_mssg</v>
      </c>
      <c r="F21" s="38"/>
      <c r="H21" s="37" t="str">
        <f>IF('AutoLaravel v1'!G51&lt;&gt;"",'AutoLaravel v1'!G51,"")</f>
        <v/>
      </c>
      <c r="I21" s="35" t="str">
        <f>IF(H21&lt;&gt;"",'AutoLaravel v1'!$D$45&amp;"_"&amp;H21,"")</f>
        <v/>
      </c>
      <c r="J21" s="33"/>
      <c r="K21" s="33" t="str">
        <f t="shared" si="0"/>
        <v>_mssg</v>
      </c>
      <c r="L21" s="38"/>
      <c r="N21" s="44" t="str">
        <f t="shared" si="3"/>
        <v>,score</v>
      </c>
      <c r="O21" s="45" t="str">
        <f t="shared" si="2"/>
        <v/>
      </c>
    </row>
    <row r="22" spans="2:15" x14ac:dyDescent="0.25">
      <c r="B22" s="37" t="str">
        <f>IF('AutoLaravel v1'!C52&lt;&gt;"",'AutoLaravel v1'!C52,"")</f>
        <v>creator</v>
      </c>
      <c r="C22" s="33" t="str">
        <f>IF(B22="","",'AutoLaravel v1'!$D$45&amp;"_"&amp;B22)</f>
        <v>junks_creator</v>
      </c>
      <c r="D22" s="33"/>
      <c r="E22" s="33" t="str">
        <f t="shared" si="1"/>
        <v>junks_creator_mssg</v>
      </c>
      <c r="F22" s="38"/>
      <c r="H22" s="37" t="str">
        <f>IF('AutoLaravel v1'!G52&lt;&gt;"",'AutoLaravel v1'!G52,"")</f>
        <v/>
      </c>
      <c r="I22" s="35" t="str">
        <f>IF(H22&lt;&gt;"",'AutoLaravel v1'!$D$45&amp;"_"&amp;H22,"")</f>
        <v/>
      </c>
      <c r="J22" s="33"/>
      <c r="K22" s="33" t="str">
        <f t="shared" si="0"/>
        <v>_mssg</v>
      </c>
      <c r="L22" s="38"/>
      <c r="N22" s="44" t="str">
        <f t="shared" si="3"/>
        <v>,creator</v>
      </c>
      <c r="O22" s="45" t="str">
        <f t="shared" si="2"/>
        <v/>
      </c>
    </row>
    <row r="23" spans="2:15" x14ac:dyDescent="0.25">
      <c r="B23" s="37" t="str">
        <f>IF('AutoLaravel v1'!C53&lt;&gt;"",'AutoLaravel v1'!C53,"")</f>
        <v>adopter</v>
      </c>
      <c r="C23" s="33" t="str">
        <f>IF(B23="","",'AutoLaravel v1'!$D$45&amp;"_"&amp;B23)</f>
        <v>junks_adopter</v>
      </c>
      <c r="D23" s="33"/>
      <c r="E23" s="33" t="str">
        <f t="shared" si="1"/>
        <v>junks_adopter_mssg</v>
      </c>
      <c r="F23" s="38"/>
      <c r="H23" s="37" t="str">
        <f>IF('AutoLaravel v1'!G53&lt;&gt;"",'AutoLaravel v1'!G53,"")</f>
        <v/>
      </c>
      <c r="I23" s="35" t="str">
        <f>IF(H23&lt;&gt;"",'AutoLaravel v1'!$D$45&amp;"_"&amp;H23,"")</f>
        <v/>
      </c>
      <c r="J23" s="33"/>
      <c r="K23" s="33" t="str">
        <f t="shared" si="0"/>
        <v>_mssg</v>
      </c>
      <c r="L23" s="38"/>
      <c r="N23" s="44" t="str">
        <f t="shared" si="3"/>
        <v>,adopter</v>
      </c>
      <c r="O23" s="45" t="str">
        <f t="shared" si="2"/>
        <v/>
      </c>
    </row>
    <row r="24" spans="2:15" x14ac:dyDescent="0.25">
      <c r="B24" s="37" t="str">
        <f>IF('AutoLaravel v1'!C54&lt;&gt;"",'AutoLaravel v1'!C54,"")</f>
        <v>evidence</v>
      </c>
      <c r="C24" s="33" t="str">
        <f>IF(B24="","",'AutoLaravel v1'!$D$45&amp;"_"&amp;B24)</f>
        <v>junks_evidence</v>
      </c>
      <c r="D24" s="33"/>
      <c r="E24" s="33" t="str">
        <f t="shared" si="1"/>
        <v>junks_evidence_mssg</v>
      </c>
      <c r="F24" s="38"/>
      <c r="H24" s="37" t="str">
        <f>IF('AutoLaravel v1'!G54&lt;&gt;"",'AutoLaravel v1'!G54,"")</f>
        <v/>
      </c>
      <c r="I24" s="35" t="str">
        <f>IF(H24&lt;&gt;"",'AutoLaravel v1'!$D$45&amp;"_"&amp;H24,"")</f>
        <v/>
      </c>
      <c r="J24" s="33"/>
      <c r="K24" s="33" t="str">
        <f t="shared" si="0"/>
        <v>_mssg</v>
      </c>
      <c r="L24" s="38"/>
      <c r="N24" s="44" t="str">
        <f t="shared" si="3"/>
        <v>,evidence</v>
      </c>
      <c r="O24" s="45" t="str">
        <f t="shared" si="2"/>
        <v/>
      </c>
    </row>
    <row r="25" spans="2:15" x14ac:dyDescent="0.25">
      <c r="B25" s="37" t="str">
        <f>IF('AutoLaravel v1'!C55&lt;&gt;"",'AutoLaravel v1'!C55,"")</f>
        <v>reason</v>
      </c>
      <c r="C25" s="33" t="str">
        <f>IF(B25="","",'AutoLaravel v1'!$D$45&amp;"_"&amp;B25)</f>
        <v>junks_reason</v>
      </c>
      <c r="D25" s="33"/>
      <c r="E25" s="33" t="str">
        <f t="shared" si="1"/>
        <v>junks_reason_mssg</v>
      </c>
      <c r="F25" s="38"/>
      <c r="H25" s="37" t="str">
        <f>IF('AutoLaravel v1'!G55&lt;&gt;"",'AutoLaravel v1'!G55,"")</f>
        <v/>
      </c>
      <c r="I25" s="35" t="str">
        <f>IF(H25&lt;&gt;"",'AutoLaravel v1'!$D$45&amp;"_"&amp;H25,"")</f>
        <v/>
      </c>
      <c r="J25" s="33"/>
      <c r="K25" s="33" t="str">
        <f t="shared" si="0"/>
        <v>_mssg</v>
      </c>
      <c r="L25" s="38"/>
      <c r="N25" s="44" t="str">
        <f t="shared" si="3"/>
        <v>,reason</v>
      </c>
      <c r="O25" s="45" t="str">
        <f t="shared" si="2"/>
        <v/>
      </c>
    </row>
    <row r="26" spans="2:15" x14ac:dyDescent="0.25">
      <c r="B26" s="39" t="str">
        <f>IF('AutoLaravel v1'!C56&lt;&gt;"",'AutoLaravel v1'!C56,"")</f>
        <v>output</v>
      </c>
      <c r="C26" s="40" t="str">
        <f>IF(B26="","",'AutoLaravel v1'!$D$45&amp;"_"&amp;B26)</f>
        <v>junks_output</v>
      </c>
      <c r="D26" s="40"/>
      <c r="E26" s="40" t="str">
        <f t="shared" si="1"/>
        <v>junks_output_mssg</v>
      </c>
      <c r="F26" s="41"/>
      <c r="H26" s="39" t="str">
        <f>IF('AutoLaravel v1'!G56&lt;&gt;"",'AutoLaravel v1'!G56,"")</f>
        <v/>
      </c>
      <c r="I26" s="35" t="str">
        <f>IF(H26&lt;&gt;"",'AutoLaravel v1'!$D$45&amp;"_"&amp;H26,"")</f>
        <v/>
      </c>
      <c r="J26" s="40"/>
      <c r="K26" s="40" t="str">
        <f t="shared" si="0"/>
        <v>_mssg</v>
      </c>
      <c r="L26" s="41"/>
      <c r="N26" s="46" t="str">
        <f t="shared" si="3"/>
        <v>,output</v>
      </c>
      <c r="O26" s="47" t="str">
        <f t="shared" si="2"/>
        <v/>
      </c>
    </row>
    <row r="28" spans="2:15" x14ac:dyDescent="0.25">
      <c r="B28" s="10" t="s">
        <v>384</v>
      </c>
    </row>
    <row r="30" spans="2:15" x14ac:dyDescent="0.25">
      <c r="B30" s="55" t="str">
        <f>IF(C17&lt;&gt;"",$B$3&amp;C17&amp;$B$4&amp;E17&amp;$B$5,"")</f>
        <v>&lt;input type='text' id='junks_task'&gt;&lt;spam id='junks_task_mssg'&gt;&lt;/spam&gt;</v>
      </c>
      <c r="C30" s="32"/>
      <c r="D30" s="32"/>
      <c r="E30" s="32"/>
      <c r="F30" s="32"/>
      <c r="G30" s="32"/>
      <c r="H30" s="55" t="str">
        <f>IF(I17&lt;&gt;"",$B$3&amp;I17&amp;$B$4&amp;K17&amp;$B$5,"")</f>
        <v>&lt;input type='text' id='junks_comments'&gt;&lt;spam id='junks_comments_mssg'&gt;&lt;/spam&gt;</v>
      </c>
      <c r="I30" s="32"/>
      <c r="J30" s="32"/>
      <c r="K30" s="32"/>
      <c r="L30" s="32"/>
      <c r="M30" s="32"/>
    </row>
    <row r="31" spans="2:15" x14ac:dyDescent="0.25">
      <c r="B31" s="55" t="str">
        <f t="shared" ref="B31:B39" si="4">IF(C18&lt;&gt;"",$B$3&amp;C18&amp;$B$4&amp;E18&amp;$B$5,"")</f>
        <v>&lt;input type='text' id='junks_project'&gt;&lt;spam id='junks_project_mssg'&gt;&lt;/spam&gt;</v>
      </c>
      <c r="C31" s="32"/>
      <c r="D31" s="32"/>
      <c r="E31" s="32"/>
      <c r="F31" s="32"/>
      <c r="G31" s="32"/>
      <c r="H31" s="55" t="str">
        <f t="shared" ref="H31:H39" si="5">IF(I18&lt;&gt;"",$B$3&amp;I18&amp;$B$4&amp;K18&amp;$B$5,"")</f>
        <v/>
      </c>
      <c r="I31" s="32"/>
      <c r="J31" s="32"/>
      <c r="K31" s="32"/>
      <c r="L31" s="32"/>
      <c r="M31" s="32"/>
    </row>
    <row r="32" spans="2:15" x14ac:dyDescent="0.25">
      <c r="B32" s="55" t="str">
        <f t="shared" si="4"/>
        <v>&lt;input type='text' id='junks_stage'&gt;&lt;spam id='junks_stage_mssg'&gt;&lt;/spam&gt;</v>
      </c>
      <c r="C32" s="32"/>
      <c r="D32" s="32"/>
      <c r="E32" s="32"/>
      <c r="F32" s="32"/>
      <c r="G32" s="32"/>
      <c r="H32" s="55" t="str">
        <f t="shared" si="5"/>
        <v/>
      </c>
      <c r="I32" s="32"/>
      <c r="J32" s="32"/>
      <c r="K32" s="32"/>
      <c r="L32" s="32"/>
      <c r="M32" s="32"/>
    </row>
    <row r="33" spans="2:13" x14ac:dyDescent="0.25">
      <c r="B33" s="55" t="str">
        <f t="shared" si="4"/>
        <v>&lt;input type='text' id='junks_parent'&gt;&lt;spam id='junks_parent_mssg'&gt;&lt;/spam&gt;</v>
      </c>
      <c r="C33" s="32"/>
      <c r="D33" s="32"/>
      <c r="E33" s="32"/>
      <c r="F33" s="32"/>
      <c r="G33" s="32"/>
      <c r="H33" s="55" t="str">
        <f t="shared" si="5"/>
        <v/>
      </c>
      <c r="I33" s="32"/>
      <c r="J33" s="32"/>
      <c r="K33" s="32"/>
      <c r="L33" s="32"/>
      <c r="M33" s="32"/>
    </row>
    <row r="34" spans="2:13" x14ac:dyDescent="0.25">
      <c r="B34" s="55" t="str">
        <f t="shared" si="4"/>
        <v>&lt;input type='text' id='junks_score'&gt;&lt;spam id='junks_score_mssg'&gt;&lt;/spam&gt;</v>
      </c>
      <c r="C34" s="32"/>
      <c r="D34" s="32"/>
      <c r="E34" s="32"/>
      <c r="F34" s="32"/>
      <c r="G34" s="32"/>
      <c r="H34" s="55" t="str">
        <f t="shared" si="5"/>
        <v/>
      </c>
      <c r="I34" s="32"/>
      <c r="J34" s="32"/>
      <c r="K34" s="32"/>
      <c r="L34" s="32"/>
      <c r="M34" s="32"/>
    </row>
    <row r="35" spans="2:13" x14ac:dyDescent="0.25">
      <c r="B35" s="55" t="str">
        <f t="shared" si="4"/>
        <v>&lt;input type='text' id='junks_creator'&gt;&lt;spam id='junks_creator_mssg'&gt;&lt;/spam&gt;</v>
      </c>
      <c r="C35" s="32"/>
      <c r="D35" s="32"/>
      <c r="E35" s="32"/>
      <c r="F35" s="32"/>
      <c r="G35" s="32"/>
      <c r="H35" s="55" t="str">
        <f t="shared" si="5"/>
        <v/>
      </c>
      <c r="I35" s="32"/>
      <c r="J35" s="32"/>
      <c r="K35" s="32"/>
      <c r="L35" s="32"/>
      <c r="M35" s="32"/>
    </row>
    <row r="36" spans="2:13" x14ac:dyDescent="0.25">
      <c r="B36" s="55" t="str">
        <f t="shared" si="4"/>
        <v>&lt;input type='text' id='junks_adopter'&gt;&lt;spam id='junks_adopter_mssg'&gt;&lt;/spam&gt;</v>
      </c>
      <c r="C36" s="32"/>
      <c r="D36" s="32"/>
      <c r="E36" s="32"/>
      <c r="F36" s="32"/>
      <c r="G36" s="32"/>
      <c r="H36" s="55" t="str">
        <f t="shared" si="5"/>
        <v/>
      </c>
      <c r="I36" s="32"/>
      <c r="J36" s="32"/>
      <c r="K36" s="32"/>
      <c r="L36" s="32"/>
      <c r="M36" s="32"/>
    </row>
    <row r="37" spans="2:13" x14ac:dyDescent="0.25">
      <c r="B37" s="55" t="str">
        <f t="shared" si="4"/>
        <v>&lt;input type='text' id='junks_evidence'&gt;&lt;spam id='junks_evidence_mssg'&gt;&lt;/spam&gt;</v>
      </c>
      <c r="C37" s="32"/>
      <c r="D37" s="32"/>
      <c r="E37" s="32"/>
      <c r="F37" s="32"/>
      <c r="G37" s="32"/>
      <c r="H37" s="55" t="str">
        <f t="shared" si="5"/>
        <v/>
      </c>
      <c r="I37" s="32"/>
      <c r="J37" s="32"/>
      <c r="K37" s="32"/>
      <c r="L37" s="32"/>
      <c r="M37" s="32"/>
    </row>
    <row r="38" spans="2:13" x14ac:dyDescent="0.25">
      <c r="B38" s="55" t="str">
        <f t="shared" si="4"/>
        <v>&lt;input type='text' id='junks_reason'&gt;&lt;spam id='junks_reason_mssg'&gt;&lt;/spam&gt;</v>
      </c>
      <c r="C38" s="32"/>
      <c r="D38" s="32"/>
      <c r="E38" s="32"/>
      <c r="F38" s="32"/>
      <c r="G38" s="32"/>
      <c r="H38" s="55" t="str">
        <f t="shared" si="5"/>
        <v/>
      </c>
      <c r="I38" s="32"/>
      <c r="J38" s="32"/>
      <c r="K38" s="32"/>
      <c r="L38" s="32"/>
      <c r="M38" s="32"/>
    </row>
    <row r="39" spans="2:13" x14ac:dyDescent="0.25">
      <c r="B39" s="55" t="str">
        <f t="shared" si="4"/>
        <v>&lt;input type='text' id='junks_output'&gt;&lt;spam id='junks_output_mssg'&gt;&lt;/spam&gt;</v>
      </c>
      <c r="C39" s="32"/>
      <c r="D39" s="32"/>
      <c r="E39" s="32"/>
      <c r="F39" s="32"/>
      <c r="G39" s="32"/>
      <c r="H39" s="55" t="str">
        <f t="shared" si="5"/>
        <v/>
      </c>
      <c r="I39" s="32"/>
      <c r="J39" s="32"/>
      <c r="K39" s="32"/>
      <c r="L39" s="32"/>
      <c r="M39" s="32"/>
    </row>
    <row r="41" spans="2:13" x14ac:dyDescent="0.25">
      <c r="B41" s="57" t="s">
        <v>381</v>
      </c>
      <c r="C41" s="57"/>
      <c r="D41" s="57"/>
      <c r="E41" s="57"/>
      <c r="F41" s="57"/>
      <c r="G41" s="57"/>
      <c r="H41" s="10" t="s">
        <v>405</v>
      </c>
    </row>
    <row r="42" spans="2:13" x14ac:dyDescent="0.25">
      <c r="B42" s="57" t="s">
        <v>380</v>
      </c>
      <c r="C42" s="57"/>
      <c r="D42" s="57"/>
      <c r="E42" s="57"/>
      <c r="F42" s="57"/>
      <c r="G42" s="57"/>
    </row>
    <row r="43" spans="2:13" x14ac:dyDescent="0.25">
      <c r="B43" s="57" t="s">
        <v>382</v>
      </c>
      <c r="C43" s="57"/>
      <c r="D43" s="57"/>
      <c r="E43" s="57"/>
      <c r="F43" s="57"/>
      <c r="G43" s="57"/>
    </row>
    <row r="45" spans="2:13" x14ac:dyDescent="0.25">
      <c r="B45" s="10" t="s">
        <v>286</v>
      </c>
    </row>
    <row r="46" spans="2:13" x14ac:dyDescent="0.25">
      <c r="B46" s="10" t="s">
        <v>267</v>
      </c>
      <c r="D46" s="10" t="str">
        <f>'AutoLaravel v1'!D67&amp;'AutoLaravel v1'!D66</f>
        <v>ajaxperiods</v>
      </c>
      <c r="E46" s="16" t="str">
        <f>UPPER(LEFT(D46,1))&amp;RIGHT(D46,LEN(D46)-1)</f>
        <v>Ajaxperiods</v>
      </c>
    </row>
    <row r="47" spans="2:13" x14ac:dyDescent="0.25">
      <c r="B47" s="10" t="s">
        <v>397</v>
      </c>
      <c r="D47" s="10" t="str">
        <f>'AutoLaravel v1'!D67</f>
        <v>ajax</v>
      </c>
      <c r="E47" s="16"/>
    </row>
    <row r="48" spans="2:13" x14ac:dyDescent="0.25">
      <c r="B48" s="10" t="s">
        <v>302</v>
      </c>
      <c r="D48" s="10" t="str">
        <f>'AutoLaravel v1'!D68</f>
        <v>runajax</v>
      </c>
      <c r="E48" s="16" t="str">
        <f>UPPER(LEFT(D48,1))&amp;RIGHT(D48,LEN(D48)-1)</f>
        <v>Runajax</v>
      </c>
    </row>
    <row r="49" spans="2:10" x14ac:dyDescent="0.25">
      <c r="B49" s="10" t="s">
        <v>293</v>
      </c>
      <c r="D49" s="10" t="str">
        <f>D46&amp;"_submit"</f>
        <v>ajaxperiods_submit</v>
      </c>
      <c r="F49" s="55" t="str">
        <f>B6&amp;D46&amp;C1</f>
        <v>&lt;button class='btn' id='ajaxperiods_submit' &gt;submit&lt;/button&gt;</v>
      </c>
      <c r="G49" s="32"/>
      <c r="H49" s="32"/>
      <c r="I49" s="32"/>
      <c r="J49" s="32"/>
    </row>
    <row r="50" spans="2:10" x14ac:dyDescent="0.25">
      <c r="B50" s="10" t="s">
        <v>263</v>
      </c>
      <c r="D50" s="32" t="str">
        <f>D47&amp;"/"&amp;D46</f>
        <v>ajax/ajaxperiods</v>
      </c>
    </row>
    <row r="51" spans="2:10" x14ac:dyDescent="0.25">
      <c r="B51" s="10" t="s">
        <v>287</v>
      </c>
    </row>
    <row r="52" spans="2:10" x14ac:dyDescent="0.25">
      <c r="B52" s="22" t="str">
        <f>$A$5&amp;D49&amp;A6</f>
        <v>$('#ajaxperiods_submit').click(function() {</v>
      </c>
    </row>
    <row r="53" spans="2:10" x14ac:dyDescent="0.25">
      <c r="B53" s="55" t="s">
        <v>379</v>
      </c>
      <c r="C53" s="32"/>
      <c r="D53" s="32"/>
      <c r="E53" s="32"/>
      <c r="F53" s="32"/>
    </row>
    <row r="54" spans="2:10" x14ac:dyDescent="0.25">
      <c r="B54" s="55" t="str">
        <f>IF(B17="","",$A$2&amp;B17&amp;$A$3&amp;C17&amp;$A$4)&amp;IF(B18="","",$A$2&amp;B18&amp;$A$3&amp;C18&amp;$A$4)</f>
        <v>var task=$('#junks_task').val();var project=$('#junks_project').val();</v>
      </c>
      <c r="C54" s="32"/>
      <c r="D54" s="32"/>
      <c r="E54" s="32"/>
      <c r="F54" s="32"/>
    </row>
    <row r="55" spans="2:10" x14ac:dyDescent="0.25">
      <c r="B55" s="55" t="str">
        <f>IF(B19="","",$A$2&amp;B19&amp;$A$3&amp;C19&amp;$A$4)&amp;IF(B20="","",$A$2&amp;B20&amp;$A$3&amp;C20&amp;$A$4)</f>
        <v>var stage=$('#junks_stage').val();var parent=$('#junks_parent').val();</v>
      </c>
      <c r="C55" s="32"/>
      <c r="D55" s="32"/>
      <c r="E55" s="32"/>
      <c r="F55" s="32"/>
    </row>
    <row r="56" spans="2:10" x14ac:dyDescent="0.25">
      <c r="B56" s="55" t="str">
        <f>IF(B21="","",$A$2&amp;B21&amp;$A$3&amp;B21&amp;$A$4)&amp;IF(B22="","",$A$2&amp;B22&amp;$A$3&amp;B22&amp;$A$4)</f>
        <v>var score=$('#score').val();var creator=$('#creator').val();</v>
      </c>
      <c r="C56" s="32"/>
      <c r="D56" s="32"/>
      <c r="E56" s="32"/>
      <c r="F56" s="32"/>
    </row>
    <row r="57" spans="2:10" x14ac:dyDescent="0.25">
      <c r="B57" s="55" t="str">
        <f>IF(B23="","",$A$2&amp;B23&amp;$A$3&amp;B23&amp;$A$4)&amp;IF(B24="","",$A$2&amp;B24&amp;$A$3&amp;B24&amp;$A$4)</f>
        <v>var adopter=$('#adopter').val();var evidence=$('#evidence').val();</v>
      </c>
      <c r="C57" s="32"/>
      <c r="D57" s="32"/>
      <c r="E57" s="32"/>
      <c r="F57" s="32"/>
    </row>
    <row r="58" spans="2:10" x14ac:dyDescent="0.25">
      <c r="B58" s="55" t="str">
        <f>IF(B25="","",$A$2&amp;B25&amp;$A$3&amp;B25&amp;$A$4)&amp;IF(B26="","",$A$2&amp;B26&amp;$A$3&amp;B26&amp;$A$4)</f>
        <v>var reason=$('#reason').val();var output=$('#output').val();</v>
      </c>
      <c r="C58" s="32"/>
      <c r="D58" s="32"/>
      <c r="E58" s="32"/>
      <c r="F58" s="32"/>
    </row>
    <row r="59" spans="2:10" x14ac:dyDescent="0.25">
      <c r="B59" s="56" t="str">
        <f>IF(H17="","",$A$2&amp;H17&amp;$A$3&amp;H17&amp;$A$4)&amp;IF(H18="","",$A$2&amp;H18&amp;$A$3&amp;H18&amp;$A$4)</f>
        <v>var comments=$('#comments').val();</v>
      </c>
      <c r="C59" s="32"/>
      <c r="D59" s="32"/>
      <c r="E59" s="32"/>
      <c r="F59" s="32"/>
    </row>
    <row r="60" spans="2:10" x14ac:dyDescent="0.25">
      <c r="B60" s="56" t="str">
        <f>IF(H19="","",$A$2&amp;H19&amp;$A$3&amp;H19&amp;$A$4)&amp;IF(H20="","",$A$2&amp;H20&amp;$A$3&amp;H20&amp;$A$4)</f>
        <v/>
      </c>
      <c r="C60" s="32"/>
      <c r="D60" s="32"/>
      <c r="E60" s="32"/>
      <c r="F60" s="32"/>
    </row>
    <row r="61" spans="2:10" x14ac:dyDescent="0.25">
      <c r="B61" s="56" t="str">
        <f>IF(H21="","",$A$2&amp;H21&amp;$A$3&amp;H21&amp;$A$4)&amp;IF(H22="","",$A$2&amp;H22&amp;$A$3&amp;H22&amp;$A$4)</f>
        <v/>
      </c>
      <c r="C61" s="32"/>
      <c r="D61" s="32"/>
      <c r="E61" s="32"/>
      <c r="F61" s="32"/>
    </row>
    <row r="62" spans="2:10" x14ac:dyDescent="0.25">
      <c r="B62" s="56" t="str">
        <f>IF(H23="","",$A$2&amp;H23&amp;$A$3&amp;H23&amp;$A$4)&amp;IF(H24="","",$A$2&amp;H24&amp;$A$3&amp;H24&amp;$A$4)</f>
        <v/>
      </c>
      <c r="C62" s="32"/>
      <c r="D62" s="32"/>
      <c r="E62" s="32"/>
      <c r="F62" s="32"/>
    </row>
    <row r="63" spans="2:10" x14ac:dyDescent="0.25">
      <c r="B63" s="56" t="str">
        <f>IF(H25="","",$A$2&amp;H25&amp;$A$3&amp;H25&amp;$A$4)&amp;IF(H26="","",$A$2&amp;H26&amp;$A$3&amp;H26&amp;$A$4)</f>
        <v/>
      </c>
      <c r="C63" s="32"/>
      <c r="D63" s="32"/>
      <c r="E63" s="32"/>
      <c r="F63" s="32"/>
    </row>
    <row r="64" spans="2:10" x14ac:dyDescent="0.25">
      <c r="B64" s="22" t="s">
        <v>297</v>
      </c>
    </row>
    <row r="65" spans="2:8" x14ac:dyDescent="0.25">
      <c r="B65" s="56" t="str">
        <f>N17&amp;IF(B17&lt;&gt;"",":","")&amp;B17&amp;N18&amp;IF(B18&lt;&gt;"",":","")&amp;B18&amp;N19&amp;IF(B19&lt;&gt;"",":","")&amp;B19&amp;N20&amp;IF(B20&lt;&gt;"",":","")&amp;B20</f>
        <v>task:task,project:project,stage:stage,parent:parent</v>
      </c>
    </row>
    <row r="66" spans="2:8" x14ac:dyDescent="0.25">
      <c r="B66" s="56" t="str">
        <f>N21&amp;IF(B21&lt;&gt;"",":","")&amp;B21&amp;N22&amp;IF(B22&lt;&gt;"",":","")&amp;B22&amp;N23&amp;IF(B23&lt;&gt;"",":","")&amp;B23&amp;N24&amp;IF(B24&lt;&gt;"",":","")&amp;B24</f>
        <v>,score:score,creator:creator,adopter:adopter,evidence:evidence</v>
      </c>
    </row>
    <row r="67" spans="2:8" x14ac:dyDescent="0.25">
      <c r="B67" s="56" t="str">
        <f t="shared" ref="B67" si="6">N25&amp;IF(B25&lt;&gt;"",":","")&amp;B25&amp;N26&amp;IF(B26&lt;&gt;"",":","")&amp;B26</f>
        <v>,reason:reason,output:output</v>
      </c>
    </row>
    <row r="68" spans="2:8" x14ac:dyDescent="0.25">
      <c r="B68" s="55" t="str">
        <f>O17&amp;IF(H17&lt;&gt;"",":","")&amp;H17&amp;O18&amp;IF(H18&lt;&gt;"",":","")&amp;H18&amp;O19&amp;IF(H19&lt;&gt;"",":","")&amp;H19&amp;O20&amp;IF(H20&lt;&gt;"",":","")&amp;H20</f>
        <v>,comments:comments</v>
      </c>
    </row>
    <row r="69" spans="2:8" x14ac:dyDescent="0.25">
      <c r="B69" s="55" t="str">
        <f>O21&amp;IF(H21&lt;&gt;"",":","")&amp;H21&amp;O22&amp;IF(H22&lt;&gt;"",":","")&amp;H22&amp;O23&amp;IF(H23&lt;&gt;"",":","")&amp;H23&amp;O24&amp;IF(H24&lt;&gt;"",":","")&amp;H24</f>
        <v/>
      </c>
    </row>
    <row r="70" spans="2:8" x14ac:dyDescent="0.25">
      <c r="B70" s="55" t="str">
        <f t="shared" ref="B70" si="7">O25&amp;IF(H25&lt;&gt;"",":","")&amp;H25&amp;O26&amp;IF(H26&lt;&gt;"",":","")&amp;H26</f>
        <v/>
      </c>
    </row>
    <row r="71" spans="2:8" x14ac:dyDescent="0.25">
      <c r="B71" s="22" t="s">
        <v>299</v>
      </c>
    </row>
    <row r="72" spans="2:8" x14ac:dyDescent="0.25">
      <c r="B72" s="22" t="str">
        <f>B1&amp;D50&amp;B2</f>
        <v>var route=base+'/ajax/ajaxperiods';</v>
      </c>
    </row>
    <row r="73" spans="2:8" x14ac:dyDescent="0.25">
      <c r="B73" s="22" t="s">
        <v>301</v>
      </c>
    </row>
    <row r="74" spans="2:8" x14ac:dyDescent="0.25">
      <c r="B74" s="22" t="s">
        <v>235</v>
      </c>
    </row>
    <row r="77" spans="2:8" x14ac:dyDescent="0.25">
      <c r="B77" s="10" t="s">
        <v>154</v>
      </c>
      <c r="D77" s="32" t="str">
        <f>E48&amp;"Controller"</f>
        <v>RunajaxController</v>
      </c>
      <c r="E77" s="32"/>
      <c r="F77" s="32"/>
      <c r="G77" s="16" t="s">
        <v>398</v>
      </c>
      <c r="H77" s="16" t="str">
        <f>'AutoLaravel v1'!D45</f>
        <v>junks</v>
      </c>
    </row>
    <row r="78" spans="2:8" x14ac:dyDescent="0.25">
      <c r="B78" s="10" t="s">
        <v>303</v>
      </c>
      <c r="D78" s="58" t="str">
        <f>"public function post"&amp;E46&amp;"() {"</f>
        <v>public function postAjaxperiods() {</v>
      </c>
      <c r="E78" s="32"/>
      <c r="F78" s="32"/>
      <c r="G78" s="16" t="s">
        <v>327</v>
      </c>
      <c r="H78" s="16" t="str">
        <f>'AutoLaravel v1'!G45</f>
        <v>Junk</v>
      </c>
    </row>
    <row r="79" spans="2:8" x14ac:dyDescent="0.25">
      <c r="D79" s="58" t="str">
        <f>"$"&amp;B17&amp;"=$_POST['"&amp;B17&amp;"'];"</f>
        <v>$task=$_POST['task'];</v>
      </c>
      <c r="E79" s="32"/>
      <c r="F79" s="32"/>
      <c r="G79" s="16" t="s">
        <v>399</v>
      </c>
      <c r="H79" s="16" t="str">
        <f>"$"&amp;'AutoLaravel v1'!F45</f>
        <v>$junk</v>
      </c>
    </row>
    <row r="80" spans="2:8" x14ac:dyDescent="0.25">
      <c r="D80" s="58" t="str">
        <f>"$"&amp;B18&amp;"=$_POST['"&amp;B18&amp;"'];"</f>
        <v>$project=$_POST['project'];</v>
      </c>
      <c r="E80" s="32"/>
      <c r="F80" s="32"/>
    </row>
    <row r="81" spans="4:6" x14ac:dyDescent="0.25">
      <c r="D81" s="58" t="str">
        <f>"$"&amp;B19&amp;"=$_POST['"&amp;B19&amp;"'];"</f>
        <v>$stage=$_POST['stage'];</v>
      </c>
      <c r="E81" s="32"/>
      <c r="F81" s="32"/>
    </row>
    <row r="82" spans="4:6" x14ac:dyDescent="0.25">
      <c r="D82" s="58" t="s">
        <v>388</v>
      </c>
      <c r="E82" s="32"/>
      <c r="F82" s="32"/>
    </row>
    <row r="83" spans="4:6" x14ac:dyDescent="0.25">
      <c r="D83" s="58" t="str">
        <f>H79&amp;"=New "&amp;H78&amp;";"</f>
        <v>$junk=New Junk;</v>
      </c>
      <c r="E83" s="32"/>
      <c r="F83" s="32"/>
    </row>
    <row r="84" spans="4:6" x14ac:dyDescent="0.25">
      <c r="D84" s="55" t="str">
        <f>IF(B17&lt;&gt;"",$H$79&amp;$C$2&amp;B17&amp;"=$"&amp;B17&amp;";","")</f>
        <v>$junk-&gt;task=$task;</v>
      </c>
      <c r="E84" s="32"/>
      <c r="F84" s="32"/>
    </row>
    <row r="85" spans="4:6" x14ac:dyDescent="0.25">
      <c r="D85" s="55" t="str">
        <f t="shared" ref="D85:D93" si="8">IF(B18&lt;&gt;"",$H$79&amp;$C$2&amp;B18&amp;"=$"&amp;B18&amp;";","")</f>
        <v>$junk-&gt;project=$project;</v>
      </c>
      <c r="E85" s="32"/>
      <c r="F85" s="32"/>
    </row>
    <row r="86" spans="4:6" x14ac:dyDescent="0.25">
      <c r="D86" s="55" t="str">
        <f t="shared" si="8"/>
        <v>$junk-&gt;stage=$stage;</v>
      </c>
      <c r="E86" s="32"/>
      <c r="F86" s="32"/>
    </row>
    <row r="87" spans="4:6" x14ac:dyDescent="0.25">
      <c r="D87" s="55" t="str">
        <f t="shared" si="8"/>
        <v>$junk-&gt;parent=$parent;</v>
      </c>
      <c r="E87" s="32"/>
      <c r="F87" s="32"/>
    </row>
    <row r="88" spans="4:6" x14ac:dyDescent="0.25">
      <c r="D88" s="55" t="str">
        <f t="shared" si="8"/>
        <v>$junk-&gt;score=$score;</v>
      </c>
      <c r="E88" s="32"/>
      <c r="F88" s="32"/>
    </row>
    <row r="89" spans="4:6" x14ac:dyDescent="0.25">
      <c r="D89" s="55" t="str">
        <f t="shared" si="8"/>
        <v>$junk-&gt;creator=$creator;</v>
      </c>
      <c r="E89" s="32"/>
      <c r="F89" s="32"/>
    </row>
    <row r="90" spans="4:6" x14ac:dyDescent="0.25">
      <c r="D90" s="55" t="str">
        <f t="shared" si="8"/>
        <v>$junk-&gt;adopter=$adopter;</v>
      </c>
      <c r="E90" s="32"/>
      <c r="F90" s="32"/>
    </row>
    <row r="91" spans="4:6" x14ac:dyDescent="0.25">
      <c r="D91" s="55" t="str">
        <f t="shared" si="8"/>
        <v>$junk-&gt;evidence=$evidence;</v>
      </c>
      <c r="E91" s="32"/>
      <c r="F91" s="32"/>
    </row>
    <row r="92" spans="4:6" x14ac:dyDescent="0.25">
      <c r="D92" s="55" t="str">
        <f t="shared" si="8"/>
        <v>$junk-&gt;reason=$reason;</v>
      </c>
      <c r="E92" s="32"/>
      <c r="F92" s="32"/>
    </row>
    <row r="93" spans="4:6" x14ac:dyDescent="0.25">
      <c r="D93" s="55" t="str">
        <f t="shared" si="8"/>
        <v>$junk-&gt;output=$output;</v>
      </c>
      <c r="E93" s="32"/>
      <c r="F93" s="32"/>
    </row>
    <row r="94" spans="4:6" x14ac:dyDescent="0.25">
      <c r="D94" s="58" t="s">
        <v>401</v>
      </c>
      <c r="E94" s="32"/>
      <c r="F94" s="32"/>
    </row>
    <row r="95" spans="4:6" x14ac:dyDescent="0.25">
      <c r="D95" s="58" t="str">
        <f>H79&amp;C2&amp;"save();"</f>
        <v>$junk-&gt;save();</v>
      </c>
      <c r="E95" s="32"/>
      <c r="F95" s="32"/>
    </row>
    <row r="96" spans="4:6" x14ac:dyDescent="0.25">
      <c r="D96" s="58" t="s">
        <v>402</v>
      </c>
      <c r="E96" s="32"/>
      <c r="F96" s="32"/>
    </row>
    <row r="97" spans="4:6" x14ac:dyDescent="0.25">
      <c r="D97" s="58" t="s">
        <v>39</v>
      </c>
      <c r="E97" s="32"/>
      <c r="F97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76" zoomScale="85" zoomScaleNormal="85" workbookViewId="0">
      <selection activeCell="H11" sqref="H11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162</v>
      </c>
      <c r="B1" s="18" t="s">
        <v>129</v>
      </c>
      <c r="C1" s="18" t="s">
        <v>265</v>
      </c>
    </row>
    <row r="2" spans="1:7" s="18" customFormat="1" hidden="1" x14ac:dyDescent="0.25">
      <c r="A2" s="18" t="s">
        <v>163</v>
      </c>
      <c r="B2" s="19" t="s">
        <v>130</v>
      </c>
      <c r="C2" s="18" t="s">
        <v>266</v>
      </c>
    </row>
    <row r="3" spans="1:7" s="18" customFormat="1" hidden="1" x14ac:dyDescent="0.25">
      <c r="B3" s="18" t="s">
        <v>145</v>
      </c>
      <c r="C3" s="18" t="s">
        <v>471</v>
      </c>
    </row>
    <row r="4" spans="1:7" s="18" customFormat="1" hidden="1" x14ac:dyDescent="0.25">
      <c r="A4" s="18" t="s">
        <v>146</v>
      </c>
      <c r="B4" s="18" t="s">
        <v>147</v>
      </c>
      <c r="C4" s="18" t="s">
        <v>472</v>
      </c>
    </row>
    <row r="5" spans="1:7" s="18" customFormat="1" hidden="1" x14ac:dyDescent="0.25">
      <c r="A5" s="18" t="s">
        <v>127</v>
      </c>
      <c r="B5" s="18" t="s">
        <v>157</v>
      </c>
      <c r="C5" s="18" t="str">
        <f>"_table --fields="</f>
        <v>_table --fields=</v>
      </c>
    </row>
    <row r="6" spans="1:7" s="18" customFormat="1" hidden="1" x14ac:dyDescent="0.25">
      <c r="A6" s="18" t="s">
        <v>128</v>
      </c>
      <c r="B6" s="18" t="s">
        <v>403</v>
      </c>
      <c r="C6" s="18" t="s">
        <v>145</v>
      </c>
    </row>
    <row r="8" spans="1:7" x14ac:dyDescent="0.25">
      <c r="B8" s="10" t="s">
        <v>152</v>
      </c>
    </row>
    <row r="9" spans="1:7" x14ac:dyDescent="0.25">
      <c r="B9" s="23" t="s">
        <v>153</v>
      </c>
      <c r="C9" s="23"/>
      <c r="D9" s="23"/>
      <c r="E9" s="23"/>
    </row>
    <row r="10" spans="1:7" x14ac:dyDescent="0.25">
      <c r="B10" s="22" t="s">
        <v>151</v>
      </c>
    </row>
    <row r="13" spans="1:7" x14ac:dyDescent="0.25">
      <c r="B13" s="10" t="s">
        <v>161</v>
      </c>
      <c r="C13" s="9" t="s">
        <v>390</v>
      </c>
      <c r="D13" s="9"/>
    </row>
    <row r="14" spans="1:7" x14ac:dyDescent="0.25">
      <c r="B14" s="23" t="s">
        <v>126</v>
      </c>
      <c r="C14" s="23" t="s">
        <v>389</v>
      </c>
      <c r="D14" s="23"/>
      <c r="E14" s="23"/>
      <c r="F14" s="23"/>
      <c r="G14" s="23"/>
    </row>
    <row r="15" spans="1:7" x14ac:dyDescent="0.25">
      <c r="B15" s="23" t="s">
        <v>126</v>
      </c>
      <c r="C15" s="23" t="str">
        <f>A1&amp;C13&amp;A2</f>
        <v>composer create-project laravel/laravel afields --prefer-dist</v>
      </c>
      <c r="D15" s="23"/>
      <c r="E15" s="23"/>
      <c r="F15" s="23"/>
      <c r="G15" s="23"/>
    </row>
    <row r="16" spans="1:7" x14ac:dyDescent="0.25">
      <c r="B16" s="23" t="s">
        <v>126</v>
      </c>
      <c r="C16" s="23" t="str">
        <f>"cd "&amp;C13</f>
        <v>cd afields</v>
      </c>
      <c r="D16" s="23"/>
      <c r="E16" s="23"/>
      <c r="F16" s="23"/>
      <c r="G16" s="23"/>
    </row>
    <row r="17" spans="2:7" x14ac:dyDescent="0.25">
      <c r="B17" s="23" t="s">
        <v>126</v>
      </c>
      <c r="C17" s="23" t="s">
        <v>8</v>
      </c>
      <c r="D17" s="23"/>
      <c r="E17" s="23"/>
      <c r="F17" s="23"/>
      <c r="G17" s="23"/>
    </row>
    <row r="18" spans="2:7" x14ac:dyDescent="0.25">
      <c r="B18" s="23" t="s">
        <v>126</v>
      </c>
      <c r="C18" s="23" t="s">
        <v>9</v>
      </c>
      <c r="D18" s="23"/>
      <c r="E18" s="23"/>
      <c r="F18" s="23"/>
      <c r="G18" s="23"/>
    </row>
    <row r="21" spans="2:7" x14ac:dyDescent="0.25">
      <c r="B21" s="10" t="s">
        <v>164</v>
      </c>
    </row>
    <row r="22" spans="2:7" x14ac:dyDescent="0.25">
      <c r="B22" s="25" t="s">
        <v>62</v>
      </c>
    </row>
    <row r="23" spans="2:7" x14ac:dyDescent="0.25">
      <c r="C23" s="25" t="s">
        <v>198</v>
      </c>
    </row>
    <row r="24" spans="2:7" x14ac:dyDescent="0.25">
      <c r="C24" s="13" t="s">
        <v>197</v>
      </c>
      <c r="D24" s="22"/>
    </row>
    <row r="25" spans="2:7" x14ac:dyDescent="0.25">
      <c r="B25" s="25" t="s">
        <v>54</v>
      </c>
    </row>
    <row r="26" spans="2:7" x14ac:dyDescent="0.25">
      <c r="B26" s="25" t="s">
        <v>65</v>
      </c>
    </row>
    <row r="28" spans="2:7" x14ac:dyDescent="0.25">
      <c r="B28" s="10" t="s">
        <v>165</v>
      </c>
    </row>
    <row r="29" spans="2:7" x14ac:dyDescent="0.25">
      <c r="B29" s="23" t="s">
        <v>126</v>
      </c>
      <c r="C29" s="23" t="s">
        <v>55</v>
      </c>
      <c r="D29" s="23"/>
      <c r="E29" s="23"/>
      <c r="F29" s="23"/>
      <c r="G29" s="23"/>
    </row>
    <row r="31" spans="2:7" x14ac:dyDescent="0.25">
      <c r="B31" s="10" t="s">
        <v>166</v>
      </c>
    </row>
    <row r="32" spans="2:7" x14ac:dyDescent="0.25">
      <c r="B32" s="25" t="s">
        <v>68</v>
      </c>
      <c r="C32" s="25"/>
    </row>
    <row r="33" spans="2:17" x14ac:dyDescent="0.25">
      <c r="B33" s="25"/>
      <c r="C33" s="25" t="s">
        <v>69</v>
      </c>
    </row>
    <row r="34" spans="2:17" x14ac:dyDescent="0.25">
      <c r="B34" s="25"/>
      <c r="C34" s="25" t="s">
        <v>56</v>
      </c>
    </row>
    <row r="35" spans="2:17" x14ac:dyDescent="0.25">
      <c r="B35" s="25"/>
      <c r="C35" s="25" t="s">
        <v>57</v>
      </c>
    </row>
    <row r="36" spans="2:17" x14ac:dyDescent="0.25">
      <c r="B36" s="25"/>
      <c r="C36" s="28" t="s">
        <v>70</v>
      </c>
    </row>
    <row r="37" spans="2:17" x14ac:dyDescent="0.25">
      <c r="B37" s="25" t="s">
        <v>58</v>
      </c>
      <c r="C37" s="25"/>
    </row>
    <row r="40" spans="2:17" x14ac:dyDescent="0.25">
      <c r="B40" s="10" t="s">
        <v>93</v>
      </c>
      <c r="C40" s="9" t="s">
        <v>391</v>
      </c>
      <c r="D40" s="9"/>
      <c r="F40" s="10" t="s">
        <v>98</v>
      </c>
    </row>
    <row r="41" spans="2:17" x14ac:dyDescent="0.25">
      <c r="B41" s="10" t="s">
        <v>94</v>
      </c>
      <c r="C41" s="9" t="s">
        <v>95</v>
      </c>
      <c r="D41" s="9"/>
      <c r="F41" s="17" t="s">
        <v>99</v>
      </c>
      <c r="M41" s="16" t="s">
        <v>144</v>
      </c>
    </row>
    <row r="42" spans="2:17" x14ac:dyDescent="0.25">
      <c r="B42" s="10" t="s">
        <v>96</v>
      </c>
      <c r="C42" s="9" t="s">
        <v>97</v>
      </c>
      <c r="D42" s="9"/>
      <c r="F42" s="10" t="s">
        <v>100</v>
      </c>
      <c r="M42" s="16" t="str">
        <f>IF(SUM(J47:K56)&gt;0,B2&amp;P56&amp;Q56&amp;B3,"")</f>
        <v>--fields="task:string,project:string,stage:string,parent:string,score:integer,creator:string,adopter:string,evidence:string,reason:string,output:string,comments:string"</v>
      </c>
    </row>
    <row r="44" spans="2:17" x14ac:dyDescent="0.25">
      <c r="B44" s="10" t="s">
        <v>101</v>
      </c>
    </row>
    <row r="45" spans="2:17" x14ac:dyDescent="0.25">
      <c r="B45" s="10" t="s">
        <v>102</v>
      </c>
      <c r="D45" s="9" t="s">
        <v>460</v>
      </c>
      <c r="F45" s="16" t="str">
        <f>LEFT(D45,LEN(D45)-1)</f>
        <v>junk</v>
      </c>
      <c r="G45" s="16" t="str">
        <f>UPPER(LEFT(F45,1))&amp;RIGHT(F45,LEN(F45)-1)</f>
        <v>Junk</v>
      </c>
    </row>
    <row r="46" spans="2:17" x14ac:dyDescent="0.25">
      <c r="C46" s="10" t="s">
        <v>123</v>
      </c>
      <c r="D46" s="10" t="s">
        <v>124</v>
      </c>
      <c r="G46" s="10" t="s">
        <v>123</v>
      </c>
      <c r="H46" s="10" t="s">
        <v>124</v>
      </c>
      <c r="J46" s="16" t="s">
        <v>131</v>
      </c>
      <c r="K46" s="16"/>
      <c r="M46" s="16" t="s">
        <v>132</v>
      </c>
      <c r="N46" s="16" t="s">
        <v>143</v>
      </c>
    </row>
    <row r="47" spans="2:17" x14ac:dyDescent="0.25">
      <c r="B47" s="10" t="s">
        <v>103</v>
      </c>
      <c r="C47" s="9" t="s">
        <v>461</v>
      </c>
      <c r="D47" s="9" t="s">
        <v>134</v>
      </c>
      <c r="F47" s="10" t="s">
        <v>113</v>
      </c>
      <c r="G47" s="9" t="s">
        <v>469</v>
      </c>
      <c r="H47" s="9" t="s">
        <v>134</v>
      </c>
      <c r="J47" s="16">
        <f>IF(C47="",0,1)</f>
        <v>1</v>
      </c>
      <c r="K47" s="16">
        <f>IF(G47="",0,1)</f>
        <v>1</v>
      </c>
      <c r="M47" s="16" t="s">
        <v>133</v>
      </c>
      <c r="N47" s="16" t="str">
        <f>IF(AND(C47&lt;&gt;"",D47&lt;&gt;""),IF(N46="concatenator1","",",")&amp;C47&amp;":"&amp;D47,"")</f>
        <v>task:string</v>
      </c>
      <c r="O47" s="16" t="str">
        <f>IF(AND(G47&lt;&gt;"",H47&lt;&gt;""),","&amp;G47&amp;":"&amp;H47,"")</f>
        <v>,comments:string</v>
      </c>
      <c r="P47" s="16" t="str">
        <f>P46&amp;N47</f>
        <v>task:string</v>
      </c>
      <c r="Q47" s="16" t="str">
        <f>Q46&amp;O47</f>
        <v>,comments:string</v>
      </c>
    </row>
    <row r="48" spans="2:17" x14ac:dyDescent="0.25">
      <c r="B48" s="10" t="s">
        <v>104</v>
      </c>
      <c r="C48" s="9" t="s">
        <v>462</v>
      </c>
      <c r="D48" s="9" t="s">
        <v>134</v>
      </c>
      <c r="F48" s="10" t="s">
        <v>114</v>
      </c>
      <c r="G48" s="9"/>
      <c r="H48" s="9"/>
      <c r="J48" s="16">
        <f t="shared" ref="J48:J56" si="0">IF(C48="",0,1)</f>
        <v>1</v>
      </c>
      <c r="K48" s="16">
        <f t="shared" ref="K48:K56" si="1">IF(G48="",0,1)</f>
        <v>0</v>
      </c>
      <c r="M48" s="16" t="s">
        <v>134</v>
      </c>
      <c r="N48" s="16" t="str">
        <f t="shared" ref="N48:N56" si="2">IF(AND(C48&lt;&gt;"",D48&lt;&gt;""),IF(N47="concatenator1","",",")&amp;C48&amp;":"&amp;D48,"")</f>
        <v>,project:string</v>
      </c>
      <c r="O48" s="16" t="str">
        <f t="shared" ref="O48:O56" si="3">IF(AND(G48&lt;&gt;"",H48&lt;&gt;""),","&amp;G48&amp;":"&amp;H48,"")</f>
        <v/>
      </c>
      <c r="P48" s="16" t="str">
        <f t="shared" ref="P48:P56" si="4">P47&amp;N48</f>
        <v>task:string,project:string</v>
      </c>
      <c r="Q48" s="16" t="str">
        <f t="shared" ref="Q48:Q56" si="5">Q47&amp;O48</f>
        <v>,comments:string</v>
      </c>
    </row>
    <row r="49" spans="2:17" x14ac:dyDescent="0.25">
      <c r="B49" s="10" t="s">
        <v>105</v>
      </c>
      <c r="C49" s="9" t="s">
        <v>463</v>
      </c>
      <c r="D49" s="9" t="s">
        <v>134</v>
      </c>
      <c r="F49" s="10" t="s">
        <v>115</v>
      </c>
      <c r="G49" s="9"/>
      <c r="H49" s="9"/>
      <c r="J49" s="16">
        <f t="shared" si="0"/>
        <v>1</v>
      </c>
      <c r="K49" s="16">
        <f t="shared" si="1"/>
        <v>0</v>
      </c>
      <c r="M49" s="16" t="s">
        <v>135</v>
      </c>
      <c r="N49" s="16" t="str">
        <f t="shared" si="2"/>
        <v>,stage:string</v>
      </c>
      <c r="O49" s="16" t="str">
        <f t="shared" si="3"/>
        <v/>
      </c>
      <c r="P49" s="16" t="str">
        <f t="shared" si="4"/>
        <v>task:string,project:string,stage:string</v>
      </c>
      <c r="Q49" s="16" t="str">
        <f t="shared" si="5"/>
        <v>,comments:string</v>
      </c>
    </row>
    <row r="50" spans="2:17" x14ac:dyDescent="0.25">
      <c r="B50" s="10" t="s">
        <v>106</v>
      </c>
      <c r="C50" s="9" t="s">
        <v>464</v>
      </c>
      <c r="D50" s="9" t="s">
        <v>134</v>
      </c>
      <c r="F50" s="10" t="s">
        <v>116</v>
      </c>
      <c r="G50" s="9"/>
      <c r="H50" s="9"/>
      <c r="J50" s="16">
        <f t="shared" si="0"/>
        <v>1</v>
      </c>
      <c r="K50" s="16">
        <f t="shared" si="1"/>
        <v>0</v>
      </c>
      <c r="M50" s="16" t="s">
        <v>136</v>
      </c>
      <c r="N50" s="16" t="str">
        <f t="shared" si="2"/>
        <v>,parent:string</v>
      </c>
      <c r="O50" s="16" t="str">
        <f t="shared" si="3"/>
        <v/>
      </c>
      <c r="P50" s="16" t="str">
        <f t="shared" si="4"/>
        <v>task:string,project:string,stage:string,parent:string</v>
      </c>
      <c r="Q50" s="16" t="str">
        <f t="shared" si="5"/>
        <v>,comments:string</v>
      </c>
    </row>
    <row r="51" spans="2:17" x14ac:dyDescent="0.25">
      <c r="B51" s="10" t="s">
        <v>107</v>
      </c>
      <c r="C51" s="9" t="s">
        <v>431</v>
      </c>
      <c r="D51" s="9" t="s">
        <v>133</v>
      </c>
      <c r="F51" s="10" t="s">
        <v>117</v>
      </c>
      <c r="G51" s="9"/>
      <c r="H51" s="9"/>
      <c r="J51" s="16">
        <f t="shared" si="0"/>
        <v>1</v>
      </c>
      <c r="K51" s="16">
        <f t="shared" si="1"/>
        <v>0</v>
      </c>
      <c r="M51" s="16" t="s">
        <v>137</v>
      </c>
      <c r="N51" s="16" t="str">
        <f t="shared" si="2"/>
        <v>,score:integer</v>
      </c>
      <c r="O51" s="16" t="str">
        <f t="shared" si="3"/>
        <v/>
      </c>
      <c r="P51" s="16" t="str">
        <f t="shared" si="4"/>
        <v>task:string,project:string,stage:string,parent:string,score:integer</v>
      </c>
      <c r="Q51" s="16" t="str">
        <f t="shared" si="5"/>
        <v>,comments:string</v>
      </c>
    </row>
    <row r="52" spans="2:17" x14ac:dyDescent="0.25">
      <c r="B52" s="10" t="s">
        <v>108</v>
      </c>
      <c r="C52" s="9" t="s">
        <v>456</v>
      </c>
      <c r="D52" s="9" t="s">
        <v>134</v>
      </c>
      <c r="F52" s="10" t="s">
        <v>118</v>
      </c>
      <c r="G52" s="9"/>
      <c r="H52" s="9"/>
      <c r="J52" s="16">
        <f t="shared" si="0"/>
        <v>1</v>
      </c>
      <c r="K52" s="16">
        <f t="shared" si="1"/>
        <v>0</v>
      </c>
      <c r="M52" s="16" t="s">
        <v>138</v>
      </c>
      <c r="N52" s="16" t="str">
        <f t="shared" si="2"/>
        <v>,creator:string</v>
      </c>
      <c r="O52" s="16" t="str">
        <f t="shared" si="3"/>
        <v/>
      </c>
      <c r="P52" s="16" t="str">
        <f t="shared" si="4"/>
        <v>task:string,project:string,stage:string,parent:string,score:integer,creator:string</v>
      </c>
      <c r="Q52" s="16" t="str">
        <f t="shared" si="5"/>
        <v>,comments:string</v>
      </c>
    </row>
    <row r="53" spans="2:17" x14ac:dyDescent="0.25">
      <c r="B53" s="10" t="s">
        <v>109</v>
      </c>
      <c r="C53" s="9" t="s">
        <v>465</v>
      </c>
      <c r="D53" s="9" t="s">
        <v>134</v>
      </c>
      <c r="F53" s="10" t="s">
        <v>119</v>
      </c>
      <c r="G53" s="9"/>
      <c r="H53" s="9"/>
      <c r="J53" s="16">
        <f t="shared" si="0"/>
        <v>1</v>
      </c>
      <c r="K53" s="16">
        <f t="shared" si="1"/>
        <v>0</v>
      </c>
      <c r="M53" s="16" t="s">
        <v>139</v>
      </c>
      <c r="N53" s="16" t="str">
        <f t="shared" si="2"/>
        <v>,adopter:string</v>
      </c>
      <c r="O53" s="16" t="str">
        <f t="shared" si="3"/>
        <v/>
      </c>
      <c r="P53" s="16" t="str">
        <f t="shared" si="4"/>
        <v>task:string,project:string,stage:string,parent:string,score:integer,creator:string,adopter:string</v>
      </c>
      <c r="Q53" s="16" t="str">
        <f t="shared" si="5"/>
        <v>,comments:string</v>
      </c>
    </row>
    <row r="54" spans="2:17" x14ac:dyDescent="0.25">
      <c r="B54" s="10" t="s">
        <v>110</v>
      </c>
      <c r="C54" s="9" t="s">
        <v>466</v>
      </c>
      <c r="D54" s="9" t="s">
        <v>134</v>
      </c>
      <c r="F54" s="10" t="s">
        <v>120</v>
      </c>
      <c r="G54" s="9"/>
      <c r="H54" s="9"/>
      <c r="J54" s="16">
        <f t="shared" si="0"/>
        <v>1</v>
      </c>
      <c r="K54" s="16">
        <f t="shared" si="1"/>
        <v>0</v>
      </c>
      <c r="M54" s="16" t="s">
        <v>140</v>
      </c>
      <c r="N54" s="16" t="str">
        <f t="shared" si="2"/>
        <v>,evidence:string</v>
      </c>
      <c r="O54" s="16" t="str">
        <f t="shared" si="3"/>
        <v/>
      </c>
      <c r="P54" s="16" t="str">
        <f t="shared" si="4"/>
        <v>task:string,project:string,stage:string,parent:string,score:integer,creator:string,adopter:string,evidence:string</v>
      </c>
      <c r="Q54" s="16" t="str">
        <f t="shared" si="5"/>
        <v>,comments:string</v>
      </c>
    </row>
    <row r="55" spans="2:17" x14ac:dyDescent="0.25">
      <c r="B55" s="10" t="s">
        <v>111</v>
      </c>
      <c r="C55" s="9" t="s">
        <v>467</v>
      </c>
      <c r="D55" s="9" t="s">
        <v>134</v>
      </c>
      <c r="F55" s="10" t="s">
        <v>121</v>
      </c>
      <c r="G55" s="9"/>
      <c r="H55" s="9"/>
      <c r="J55" s="16">
        <f t="shared" si="0"/>
        <v>1</v>
      </c>
      <c r="K55" s="16">
        <f t="shared" si="1"/>
        <v>0</v>
      </c>
      <c r="M55" s="16" t="s">
        <v>141</v>
      </c>
      <c r="N55" s="16" t="str">
        <f t="shared" si="2"/>
        <v>,reason:string</v>
      </c>
      <c r="O55" s="16" t="str">
        <f t="shared" si="3"/>
        <v/>
      </c>
      <c r="P55" s="16" t="str">
        <f t="shared" si="4"/>
        <v>task:string,project:string,stage:string,parent:string,score:integer,creator:string,adopter:string,evidence:string,reason:string</v>
      </c>
      <c r="Q55" s="16" t="str">
        <f t="shared" si="5"/>
        <v>,comments:string</v>
      </c>
    </row>
    <row r="56" spans="2:17" x14ac:dyDescent="0.25">
      <c r="B56" s="10" t="s">
        <v>112</v>
      </c>
      <c r="C56" s="9" t="s">
        <v>468</v>
      </c>
      <c r="D56" s="9" t="s">
        <v>134</v>
      </c>
      <c r="F56" s="10" t="s">
        <v>122</v>
      </c>
      <c r="G56" s="9"/>
      <c r="H56" s="9"/>
      <c r="J56" s="16">
        <f t="shared" si="0"/>
        <v>1</v>
      </c>
      <c r="K56" s="16">
        <f t="shared" si="1"/>
        <v>0</v>
      </c>
      <c r="M56" s="16" t="s">
        <v>142</v>
      </c>
      <c r="N56" s="16" t="str">
        <f t="shared" si="2"/>
        <v>,output:string</v>
      </c>
      <c r="O56" s="16" t="str">
        <f t="shared" si="3"/>
        <v/>
      </c>
      <c r="P56" s="16" t="str">
        <f t="shared" si="4"/>
        <v>task:string,project:string,stage:string,parent:string,score:integer,creator:string,adopter:string,evidence:string,reason:string,output:string</v>
      </c>
      <c r="Q56" s="16" t="str">
        <f t="shared" si="5"/>
        <v>,comments:string</v>
      </c>
    </row>
    <row r="59" spans="2:17" x14ac:dyDescent="0.25">
      <c r="B59" s="10" t="s">
        <v>125</v>
      </c>
    </row>
    <row r="60" spans="2:17" x14ac:dyDescent="0.25">
      <c r="B60" s="23" t="s">
        <v>126</v>
      </c>
      <c r="C60" s="23" t="str">
        <f>A4&amp;A5&amp;A6&amp;D45&amp;B1&amp;M42</f>
        <v>php artisan generate:migration create_junks_table --fields="task:string,project:string,stage:string,parent:string,score:integer,creator:string,adopter:string,evidence:string,reason:string,output:string,comments:string"</v>
      </c>
      <c r="D60" s="23"/>
      <c r="E60" s="23"/>
      <c r="F60" s="23"/>
      <c r="G60" s="23"/>
    </row>
    <row r="61" spans="2:17" x14ac:dyDescent="0.25">
      <c r="B61" s="23" t="s">
        <v>126</v>
      </c>
      <c r="C61" s="23" t="s">
        <v>84</v>
      </c>
      <c r="D61" s="23"/>
      <c r="E61" s="23"/>
      <c r="F61" s="23"/>
      <c r="G61" s="23"/>
    </row>
    <row r="62" spans="2:17" x14ac:dyDescent="0.25">
      <c r="B62" s="23" t="s">
        <v>126</v>
      </c>
      <c r="C62" s="23" t="str">
        <f>A4&amp;B4&amp;G45</f>
        <v>php artisan generate:model Junk</v>
      </c>
      <c r="D62" s="23"/>
      <c r="E62" s="23"/>
      <c r="F62" s="23"/>
      <c r="G62" s="23"/>
    </row>
    <row r="65" spans="2:8" x14ac:dyDescent="0.25">
      <c r="B65" s="21" t="s">
        <v>148</v>
      </c>
      <c r="G65" s="10" t="s">
        <v>185</v>
      </c>
    </row>
    <row r="66" spans="2:8" x14ac:dyDescent="0.25">
      <c r="B66" s="10" t="s">
        <v>149</v>
      </c>
      <c r="D66" s="9" t="s">
        <v>406</v>
      </c>
      <c r="F66" s="20" t="s">
        <v>184</v>
      </c>
      <c r="G66" s="22" t="str">
        <f>"app/views/"&amp;D67</f>
        <v>app/views/ajax</v>
      </c>
      <c r="H66" s="22"/>
    </row>
    <row r="67" spans="2:8" x14ac:dyDescent="0.25">
      <c r="B67" s="10" t="s">
        <v>150</v>
      </c>
      <c r="D67" s="9" t="s">
        <v>392</v>
      </c>
      <c r="F67" s="20" t="s">
        <v>183</v>
      </c>
      <c r="G67" s="22" t="str">
        <f>D66&amp;".blade.php"</f>
        <v>periods.blade.php</v>
      </c>
    </row>
    <row r="68" spans="2:8" x14ac:dyDescent="0.25">
      <c r="B68" s="10" t="s">
        <v>155</v>
      </c>
      <c r="D68" s="9" t="s">
        <v>393</v>
      </c>
      <c r="F68" s="24" t="s">
        <v>156</v>
      </c>
      <c r="G68" s="16" t="str">
        <f>UPPER(LEFT(D68,1))&amp;RIGHT(D68,LEN(D68)-1)&amp;"Controller"</f>
        <v>RunajaxController</v>
      </c>
    </row>
    <row r="69" spans="2:8" x14ac:dyDescent="0.25">
      <c r="B69" s="23" t="s">
        <v>126</v>
      </c>
      <c r="C69" s="23" t="str">
        <f>A4&amp;B5&amp;G68</f>
        <v>php artisan generate:controller RunajaxController</v>
      </c>
      <c r="D69" s="23"/>
      <c r="E69" s="23"/>
      <c r="F69" s="23"/>
      <c r="G69" s="23"/>
    </row>
    <row r="70" spans="2:8" x14ac:dyDescent="0.25">
      <c r="B70" s="10" t="s">
        <v>159</v>
      </c>
      <c r="D70" s="10" t="str">
        <f>D66</f>
        <v>periods</v>
      </c>
      <c r="G70" s="16" t="str">
        <f>UPPER(LEFT(D70,1))&amp;RIGHT(D70,LEN(D70)-1)</f>
        <v>Periods</v>
      </c>
    </row>
    <row r="71" spans="2:8" x14ac:dyDescent="0.25">
      <c r="C71" s="10" t="s">
        <v>154</v>
      </c>
      <c r="D71" s="10" t="str">
        <f>" app/Controllers/"&amp;G68&amp;".php"</f>
        <v xml:space="preserve"> app/Controllers/RunajaxController.php</v>
      </c>
    </row>
    <row r="72" spans="2:8" x14ac:dyDescent="0.25">
      <c r="D72" s="22" t="str">
        <f>"public function get"&amp;G70&amp;"() {"</f>
        <v>public function getPeriods() {</v>
      </c>
    </row>
    <row r="73" spans="2:8" x14ac:dyDescent="0.25">
      <c r="D73" s="22" t="str">
        <f>"    Return View::make('"&amp;D67&amp;IF(D67&lt;&gt;"",".","")&amp;D66&amp;"'"&amp;");"</f>
        <v xml:space="preserve">    Return View::make('ajax.periods');</v>
      </c>
    </row>
    <row r="74" spans="2:8" x14ac:dyDescent="0.25">
      <c r="D74" s="22" t="s">
        <v>39</v>
      </c>
    </row>
    <row r="75" spans="2:8" x14ac:dyDescent="0.25">
      <c r="B75" s="16" t="s">
        <v>158</v>
      </c>
      <c r="C75" s="16"/>
      <c r="D75" s="16" t="s">
        <v>160</v>
      </c>
      <c r="F75" s="10" t="s">
        <v>404</v>
      </c>
    </row>
    <row r="76" spans="2:8" x14ac:dyDescent="0.25">
      <c r="B76" s="16"/>
      <c r="C76" s="16"/>
      <c r="D76" s="16" t="str">
        <f>"Route::get('"&amp;D66&amp;"','"&amp;G68&amp;"@"&amp;D70&amp;"');"</f>
        <v>Route::get('periods','RunajaxController@periods');</v>
      </c>
    </row>
    <row r="77" spans="2:8" x14ac:dyDescent="0.25">
      <c r="D77" s="22"/>
    </row>
    <row r="78" spans="2:8" x14ac:dyDescent="0.25">
      <c r="B78" s="10" t="s">
        <v>394</v>
      </c>
    </row>
    <row r="79" spans="2:8" x14ac:dyDescent="0.25">
      <c r="D79" s="22" t="str">
        <f>B6&amp;D67&amp;C1&amp;G68&amp;C2</f>
        <v>Route::controller('ajax','RunajaxController');</v>
      </c>
      <c r="H79" s="29"/>
    </row>
    <row r="80" spans="2:8" x14ac:dyDescent="0.25">
      <c r="H80" s="29"/>
    </row>
    <row r="82" spans="2:11" x14ac:dyDescent="0.25">
      <c r="B82" s="10" t="s">
        <v>374</v>
      </c>
    </row>
    <row r="83" spans="2:11" x14ac:dyDescent="0.25">
      <c r="B83" s="10" t="s">
        <v>189</v>
      </c>
      <c r="D83" s="10" t="s">
        <v>460</v>
      </c>
    </row>
    <row r="84" spans="2:11" x14ac:dyDescent="0.25">
      <c r="B84" s="10" t="s">
        <v>375</v>
      </c>
      <c r="D84" s="10" t="s">
        <v>470</v>
      </c>
    </row>
    <row r="85" spans="2:11" x14ac:dyDescent="0.25">
      <c r="B85" s="10" t="s">
        <v>376</v>
      </c>
      <c r="D85" s="10" t="s">
        <v>133</v>
      </c>
    </row>
    <row r="86" spans="2:11" x14ac:dyDescent="0.25">
      <c r="B86" s="23" t="s">
        <v>126</v>
      </c>
      <c r="C86" s="23" t="str">
        <f>C3&amp;D84&amp;C4&amp;D83&amp;C5&amp;C6&amp;D84&amp;":"&amp;D85&amp;C6</f>
        <v>php artisan generate:migration add_notice_to_junks_table --fields="notice:integer"</v>
      </c>
      <c r="D86" s="23"/>
      <c r="E86" s="23"/>
      <c r="F86" s="23"/>
      <c r="G86" s="23"/>
      <c r="H86" s="23"/>
      <c r="I86" s="23"/>
      <c r="J86" s="23"/>
      <c r="K86" s="23"/>
    </row>
  </sheetData>
  <dataValidations disablePrompts="1" count="1">
    <dataValidation type="list" allowBlank="1" showInputMessage="1" showErrorMessage="1" sqref="D47:D56 H47:H56">
      <formula1>$M$47:$M$56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C20" sqref="C20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186</v>
      </c>
    </row>
    <row r="5" spans="2:11" x14ac:dyDescent="0.25">
      <c r="B5" s="10" t="s">
        <v>187</v>
      </c>
    </row>
    <row r="6" spans="2:11" x14ac:dyDescent="0.25">
      <c r="B6" s="10" t="s">
        <v>188</v>
      </c>
    </row>
    <row r="7" spans="2:11" x14ac:dyDescent="0.25">
      <c r="C7" s="10" t="s">
        <v>189</v>
      </c>
      <c r="D7" s="10" t="s">
        <v>169</v>
      </c>
    </row>
    <row r="8" spans="2:11" x14ac:dyDescent="0.25">
      <c r="C8" s="10" t="s">
        <v>190</v>
      </c>
      <c r="D8" s="10" t="s">
        <v>167</v>
      </c>
    </row>
    <row r="9" spans="2:11" x14ac:dyDescent="0.25">
      <c r="D9" s="10" t="s">
        <v>168</v>
      </c>
    </row>
    <row r="10" spans="2:11" x14ac:dyDescent="0.25">
      <c r="C10" s="10" t="s">
        <v>191</v>
      </c>
    </row>
    <row r="11" spans="2:11" x14ac:dyDescent="0.25">
      <c r="D11" s="10" t="s">
        <v>192</v>
      </c>
    </row>
    <row r="13" spans="2:11" x14ac:dyDescent="0.25">
      <c r="B13" s="10" t="s">
        <v>194</v>
      </c>
    </row>
    <row r="14" spans="2:11" x14ac:dyDescent="0.25">
      <c r="B14" s="26" t="s">
        <v>170</v>
      </c>
      <c r="C14" s="23" t="s">
        <v>205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126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126</v>
      </c>
      <c r="C16" s="23" t="s">
        <v>195</v>
      </c>
      <c r="D16" s="23"/>
      <c r="E16" s="23"/>
      <c r="F16" s="23"/>
      <c r="G16" s="23"/>
    </row>
    <row r="18" spans="2:4" x14ac:dyDescent="0.25">
      <c r="B18" s="10" t="s">
        <v>252</v>
      </c>
    </row>
    <row r="19" spans="2:4" x14ac:dyDescent="0.25">
      <c r="C19" s="30" t="s">
        <v>253</v>
      </c>
    </row>
    <row r="20" spans="2:4" x14ac:dyDescent="0.25">
      <c r="C20" s="30" t="s">
        <v>254</v>
      </c>
    </row>
    <row r="22" spans="2:4" x14ac:dyDescent="0.25">
      <c r="B22" s="10" t="s">
        <v>250</v>
      </c>
    </row>
    <row r="23" spans="2:4" x14ac:dyDescent="0.25">
      <c r="C23" s="22" t="s">
        <v>255</v>
      </c>
      <c r="D23" s="22"/>
    </row>
    <row r="24" spans="2:4" x14ac:dyDescent="0.25">
      <c r="C24" s="22" t="s">
        <v>258</v>
      </c>
    </row>
    <row r="25" spans="2:4" x14ac:dyDescent="0.25">
      <c r="C25" s="22" t="s">
        <v>259</v>
      </c>
    </row>
    <row r="26" spans="2:4" x14ac:dyDescent="0.25">
      <c r="C26" s="22" t="s">
        <v>235</v>
      </c>
    </row>
    <row r="27" spans="2:4" x14ac:dyDescent="0.25">
      <c r="C27" s="22" t="s">
        <v>256</v>
      </c>
    </row>
    <row r="28" spans="2:4" x14ac:dyDescent="0.25">
      <c r="C28" s="22" t="s">
        <v>257</v>
      </c>
    </row>
    <row r="29" spans="2:4" x14ac:dyDescent="0.25">
      <c r="C29" s="10" t="s">
        <v>193</v>
      </c>
    </row>
    <row r="31" spans="2:4" x14ac:dyDescent="0.25">
      <c r="B31" s="10" t="s">
        <v>251</v>
      </c>
    </row>
    <row r="32" spans="2:4" x14ac:dyDescent="0.25">
      <c r="C32" s="30" t="s">
        <v>175</v>
      </c>
    </row>
    <row r="33" spans="2:6" x14ac:dyDescent="0.25">
      <c r="C33" s="30" t="s">
        <v>196</v>
      </c>
    </row>
    <row r="34" spans="2:6" x14ac:dyDescent="0.25">
      <c r="C34" s="30" t="s">
        <v>174</v>
      </c>
    </row>
    <row r="36" spans="2:6" x14ac:dyDescent="0.25">
      <c r="B36" s="21" t="s">
        <v>249</v>
      </c>
      <c r="F36" s="29"/>
    </row>
    <row r="37" spans="2:6" x14ac:dyDescent="0.25">
      <c r="C37" s="29"/>
    </row>
    <row r="39" spans="2:6" x14ac:dyDescent="0.25">
      <c r="C3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25" sqref="D25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171</v>
      </c>
    </row>
    <row r="5" spans="2:5" x14ac:dyDescent="0.25">
      <c r="B5" s="10" t="s">
        <v>172</v>
      </c>
    </row>
    <row r="6" spans="2:5" x14ac:dyDescent="0.25">
      <c r="B6" s="10" t="s">
        <v>173</v>
      </c>
    </row>
    <row r="7" spans="2:5" x14ac:dyDescent="0.25">
      <c r="C7" s="10" t="s">
        <v>175</v>
      </c>
    </row>
    <row r="8" spans="2:5" x14ac:dyDescent="0.25">
      <c r="C8" s="10" t="s">
        <v>174</v>
      </c>
    </row>
    <row r="10" spans="2:5" x14ac:dyDescent="0.25">
      <c r="B10" s="10" t="s">
        <v>176</v>
      </c>
    </row>
    <row r="11" spans="2:5" x14ac:dyDescent="0.25">
      <c r="B11" s="10" t="s">
        <v>177</v>
      </c>
    </row>
    <row r="12" spans="2:5" x14ac:dyDescent="0.25">
      <c r="B12" s="10" t="s">
        <v>178</v>
      </c>
    </row>
    <row r="14" spans="2:5" x14ac:dyDescent="0.25">
      <c r="B14" s="10" t="s">
        <v>179</v>
      </c>
    </row>
    <row r="15" spans="2:5" x14ac:dyDescent="0.25">
      <c r="C15" s="27" t="s">
        <v>201</v>
      </c>
    </row>
    <row r="16" spans="2:5" x14ac:dyDescent="0.25">
      <c r="C16" s="25" t="s">
        <v>202</v>
      </c>
      <c r="E16" s="10" t="s">
        <v>180</v>
      </c>
    </row>
    <row r="17" spans="2:4" x14ac:dyDescent="0.25">
      <c r="C17" s="25" t="s">
        <v>203</v>
      </c>
    </row>
    <row r="18" spans="2:4" x14ac:dyDescent="0.25">
      <c r="C18" s="22" t="s">
        <v>204</v>
      </c>
    </row>
    <row r="19" spans="2:4" x14ac:dyDescent="0.25">
      <c r="D19" s="22" t="s">
        <v>181</v>
      </c>
    </row>
    <row r="20" spans="2:4" x14ac:dyDescent="0.25">
      <c r="C20" s="22" t="s">
        <v>203</v>
      </c>
    </row>
    <row r="22" spans="2:4" x14ac:dyDescent="0.25">
      <c r="B22" s="10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6"/>
  <sheetViews>
    <sheetView topLeftCell="A15" workbookViewId="0">
      <selection activeCell="D31" sqref="D31"/>
    </sheetView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206</v>
      </c>
    </row>
    <row r="4" spans="2:3" x14ac:dyDescent="0.25">
      <c r="B4" s="10" t="s">
        <v>207</v>
      </c>
    </row>
    <row r="5" spans="2:3" x14ac:dyDescent="0.25">
      <c r="C5" s="27" t="s">
        <v>208</v>
      </c>
    </row>
    <row r="6" spans="2:3" x14ac:dyDescent="0.25">
      <c r="C6" s="27" t="s">
        <v>209</v>
      </c>
    </row>
    <row r="7" spans="2:3" x14ac:dyDescent="0.25">
      <c r="C7" s="27" t="s">
        <v>210</v>
      </c>
    </row>
    <row r="8" spans="2:3" x14ac:dyDescent="0.25">
      <c r="C8" s="27" t="s">
        <v>211</v>
      </c>
    </row>
    <row r="9" spans="2:3" x14ac:dyDescent="0.25">
      <c r="C9" s="27" t="s">
        <v>212</v>
      </c>
    </row>
    <row r="10" spans="2:3" x14ac:dyDescent="0.25">
      <c r="C10" s="27" t="s">
        <v>213</v>
      </c>
    </row>
    <row r="11" spans="2:3" x14ac:dyDescent="0.25">
      <c r="C11" s="27" t="s">
        <v>214</v>
      </c>
    </row>
    <row r="12" spans="2:3" x14ac:dyDescent="0.25">
      <c r="C12" s="27" t="s">
        <v>215</v>
      </c>
    </row>
    <row r="13" spans="2:3" x14ac:dyDescent="0.25">
      <c r="C13" s="27" t="s">
        <v>216</v>
      </c>
    </row>
    <row r="14" spans="2:3" x14ac:dyDescent="0.25">
      <c r="B14" s="10" t="s">
        <v>219</v>
      </c>
    </row>
    <row r="16" spans="2:3" x14ac:dyDescent="0.25">
      <c r="B16" s="10" t="s">
        <v>217</v>
      </c>
    </row>
    <row r="17" spans="2:9" x14ac:dyDescent="0.25">
      <c r="B17" s="10" t="s">
        <v>218</v>
      </c>
    </row>
    <row r="19" spans="2:9" x14ac:dyDescent="0.25">
      <c r="B19" s="10" t="s">
        <v>220</v>
      </c>
    </row>
    <row r="20" spans="2:9" x14ac:dyDescent="0.25">
      <c r="C20" s="10" t="s">
        <v>221</v>
      </c>
    </row>
    <row r="22" spans="2:9" x14ac:dyDescent="0.25">
      <c r="C22" s="10" t="s">
        <v>222</v>
      </c>
    </row>
    <row r="23" spans="2:9" x14ac:dyDescent="0.25">
      <c r="C23" s="10" t="s">
        <v>223</v>
      </c>
    </row>
    <row r="24" spans="2:9" x14ac:dyDescent="0.25">
      <c r="C24" s="10" t="s">
        <v>224</v>
      </c>
    </row>
    <row r="25" spans="2:9" x14ac:dyDescent="0.25">
      <c r="C25" s="10" t="s">
        <v>225</v>
      </c>
    </row>
    <row r="27" spans="2:9" x14ac:dyDescent="0.25">
      <c r="C27" s="22" t="s">
        <v>459</v>
      </c>
    </row>
    <row r="28" spans="2:9" x14ac:dyDescent="0.25">
      <c r="C28" s="10" t="s">
        <v>226</v>
      </c>
    </row>
    <row r="29" spans="2:9" x14ac:dyDescent="0.25">
      <c r="C29" s="10" t="s">
        <v>227</v>
      </c>
    </row>
    <row r="30" spans="2:9" x14ac:dyDescent="0.25">
      <c r="C30" s="10" t="s">
        <v>228</v>
      </c>
    </row>
    <row r="31" spans="2:9" x14ac:dyDescent="0.25">
      <c r="C31" s="10" t="s">
        <v>229</v>
      </c>
    </row>
    <row r="32" spans="2:9" x14ac:dyDescent="0.25">
      <c r="C32" s="9" t="s">
        <v>230</v>
      </c>
      <c r="D32" s="9"/>
      <c r="E32" s="9"/>
      <c r="F32" s="9"/>
      <c r="G32" s="9"/>
      <c r="H32" s="9"/>
      <c r="I32" s="9"/>
    </row>
    <row r="34" spans="2:3" x14ac:dyDescent="0.25">
      <c r="B34" s="10" t="s">
        <v>231</v>
      </c>
    </row>
    <row r="35" spans="2:3" x14ac:dyDescent="0.25">
      <c r="C35" s="10" t="s">
        <v>232</v>
      </c>
    </row>
    <row r="36" spans="2:3" x14ac:dyDescent="0.25">
      <c r="C36" s="10" t="s">
        <v>233</v>
      </c>
    </row>
    <row r="37" spans="2:3" x14ac:dyDescent="0.25">
      <c r="C37" s="10" t="s">
        <v>234</v>
      </c>
    </row>
    <row r="38" spans="2:3" x14ac:dyDescent="0.25">
      <c r="C38" s="25" t="s">
        <v>236</v>
      </c>
    </row>
    <row r="39" spans="2:3" x14ac:dyDescent="0.25">
      <c r="C39" s="22" t="s">
        <v>240</v>
      </c>
    </row>
    <row r="40" spans="2:3" x14ac:dyDescent="0.25">
      <c r="C40" s="22" t="s">
        <v>244</v>
      </c>
    </row>
    <row r="41" spans="2:3" x14ac:dyDescent="0.25">
      <c r="C41" s="27" t="s">
        <v>245</v>
      </c>
    </row>
    <row r="42" spans="2:3" x14ac:dyDescent="0.25">
      <c r="C42" s="22" t="s">
        <v>235</v>
      </c>
    </row>
    <row r="44" spans="2:3" x14ac:dyDescent="0.25">
      <c r="B44" s="10" t="s">
        <v>457</v>
      </c>
    </row>
    <row r="45" spans="2:3" x14ac:dyDescent="0.25">
      <c r="C45" s="22" t="s">
        <v>458</v>
      </c>
    </row>
    <row r="47" spans="2:3" x14ac:dyDescent="0.25">
      <c r="B47" s="10" t="s">
        <v>237</v>
      </c>
    </row>
    <row r="48" spans="2:3" x14ac:dyDescent="0.25">
      <c r="B48" s="10" t="s">
        <v>238</v>
      </c>
    </row>
    <row r="49" spans="2:2" x14ac:dyDescent="0.25">
      <c r="B49" s="10" t="s">
        <v>239</v>
      </c>
    </row>
    <row r="50" spans="2:2" x14ac:dyDescent="0.25">
      <c r="B50" s="10" t="s">
        <v>241</v>
      </c>
    </row>
    <row r="51" spans="2:2" x14ac:dyDescent="0.25">
      <c r="B51" s="10" t="s">
        <v>242</v>
      </c>
    </row>
    <row r="52" spans="2:2" x14ac:dyDescent="0.25">
      <c r="B52" s="10" t="s">
        <v>243</v>
      </c>
    </row>
    <row r="54" spans="2:2" x14ac:dyDescent="0.25">
      <c r="B54" s="10" t="s">
        <v>246</v>
      </c>
    </row>
    <row r="55" spans="2:2" x14ac:dyDescent="0.25">
      <c r="B55" s="10" t="s">
        <v>247</v>
      </c>
    </row>
    <row r="56" spans="2:2" x14ac:dyDescent="0.25">
      <c r="B56" s="10" t="s">
        <v>248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8" customFormat="1" hidden="1" x14ac:dyDescent="0.25">
      <c r="A1" s="18" t="s">
        <v>264</v>
      </c>
      <c r="B1" s="18" t="s">
        <v>274</v>
      </c>
      <c r="C1" s="19" t="s">
        <v>265</v>
      </c>
    </row>
    <row r="2" spans="1:10" s="18" customFormat="1" hidden="1" x14ac:dyDescent="0.25">
      <c r="A2" s="18" t="s">
        <v>265</v>
      </c>
      <c r="B2" s="19" t="s">
        <v>275</v>
      </c>
      <c r="C2" s="19" t="s">
        <v>320</v>
      </c>
    </row>
    <row r="3" spans="1:10" s="18" customFormat="1" hidden="1" x14ac:dyDescent="0.25">
      <c r="A3" s="18" t="s">
        <v>266</v>
      </c>
      <c r="B3" s="18" t="s">
        <v>318</v>
      </c>
    </row>
    <row r="5" spans="1:10" x14ac:dyDescent="0.25">
      <c r="B5" s="10" t="s">
        <v>260</v>
      </c>
    </row>
    <row r="7" spans="1:10" x14ac:dyDescent="0.25">
      <c r="B7" s="10" t="s">
        <v>261</v>
      </c>
      <c r="D7" s="52" t="s">
        <v>461</v>
      </c>
    </row>
    <row r="9" spans="1:10" x14ac:dyDescent="0.25">
      <c r="B9" s="10" t="s">
        <v>262</v>
      </c>
      <c r="D9" s="52" t="s">
        <v>473</v>
      </c>
    </row>
    <row r="11" spans="1:10" x14ac:dyDescent="0.25">
      <c r="B11" s="10" t="s">
        <v>263</v>
      </c>
      <c r="D11" s="22" t="str">
        <f>A1&amp;D7&amp;A2&amp;D9&amp;A3</f>
        <v>Route::('task','taskController');</v>
      </c>
      <c r="E11" s="22"/>
    </row>
    <row r="14" spans="1:10" x14ac:dyDescent="0.25">
      <c r="B14" s="31" t="s">
        <v>267</v>
      </c>
      <c r="C14" s="31" t="s">
        <v>271</v>
      </c>
      <c r="D14" s="31" t="s">
        <v>268</v>
      </c>
      <c r="E14" s="31"/>
      <c r="F14" s="31"/>
      <c r="G14" s="31" t="s">
        <v>269</v>
      </c>
      <c r="H14" s="31"/>
      <c r="I14" s="31" t="s">
        <v>270</v>
      </c>
      <c r="J14" s="31"/>
    </row>
    <row r="15" spans="1:10" x14ac:dyDescent="0.25">
      <c r="B15" s="52" t="s">
        <v>272</v>
      </c>
      <c r="C15" s="52" t="s">
        <v>273</v>
      </c>
      <c r="D15" s="22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22" t="str">
        <f>$B$3&amp;G15&amp;$C$1&amp;C15&amp;$C$2</f>
        <v>{{link_to('task/addtask','addtask'}}</v>
      </c>
    </row>
    <row r="16" spans="1:10" x14ac:dyDescent="0.25">
      <c r="B16" s="52" t="s">
        <v>276</v>
      </c>
      <c r="C16" s="52" t="s">
        <v>273</v>
      </c>
      <c r="D16" s="22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319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23" zoomScaleNormal="100" workbookViewId="0">
      <selection activeCell="B42" sqref="B42"/>
    </sheetView>
  </sheetViews>
  <sheetFormatPr baseColWidth="10" defaultRowHeight="15" x14ac:dyDescent="0.25"/>
  <cols>
    <col min="1" max="16384" width="11.42578125" style="10"/>
  </cols>
  <sheetData>
    <row r="1" spans="1:7" s="48" customFormat="1" hidden="1" x14ac:dyDescent="0.25">
      <c r="A1" s="48" t="s">
        <v>312</v>
      </c>
      <c r="B1" s="48" t="s">
        <v>331</v>
      </c>
      <c r="C1" s="48" t="s">
        <v>371</v>
      </c>
      <c r="D1" s="48" t="s">
        <v>345</v>
      </c>
      <c r="E1" s="49" t="s">
        <v>265</v>
      </c>
      <c r="F1" s="48" t="s">
        <v>333</v>
      </c>
      <c r="G1" s="49" t="s">
        <v>446</v>
      </c>
    </row>
    <row r="2" spans="1:7" s="48" customFormat="1" hidden="1" x14ac:dyDescent="0.25">
      <c r="A2" s="48" t="s">
        <v>313</v>
      </c>
      <c r="B2" s="48" t="s">
        <v>332</v>
      </c>
      <c r="C2" s="48" t="s">
        <v>341</v>
      </c>
      <c r="D2" s="49" t="s">
        <v>359</v>
      </c>
      <c r="E2" s="49" t="s">
        <v>435</v>
      </c>
      <c r="F2" s="48" t="s">
        <v>439</v>
      </c>
      <c r="G2" s="48" t="s">
        <v>313</v>
      </c>
    </row>
    <row r="3" spans="1:7" s="48" customFormat="1" hidden="1" x14ac:dyDescent="0.25">
      <c r="A3" s="49" t="s">
        <v>314</v>
      </c>
      <c r="B3" s="48" t="s">
        <v>363</v>
      </c>
      <c r="C3" s="48" t="s">
        <v>274</v>
      </c>
      <c r="D3" s="49" t="s">
        <v>360</v>
      </c>
      <c r="E3" s="49" t="s">
        <v>437</v>
      </c>
      <c r="F3" s="49" t="s">
        <v>440</v>
      </c>
      <c r="G3" s="49" t="s">
        <v>448</v>
      </c>
    </row>
    <row r="4" spans="1:7" s="48" customFormat="1" hidden="1" x14ac:dyDescent="0.25">
      <c r="A4" s="48" t="s">
        <v>316</v>
      </c>
      <c r="B4" s="48" t="s">
        <v>333</v>
      </c>
      <c r="C4" s="48" t="s">
        <v>342</v>
      </c>
      <c r="D4" s="49" t="s">
        <v>429</v>
      </c>
      <c r="E4" s="48" t="s">
        <v>453</v>
      </c>
      <c r="F4" s="49" t="s">
        <v>442</v>
      </c>
      <c r="G4" s="49" t="s">
        <v>450</v>
      </c>
    </row>
    <row r="5" spans="1:7" s="48" customFormat="1" hidden="1" x14ac:dyDescent="0.25">
      <c r="A5" s="49" t="s">
        <v>330</v>
      </c>
      <c r="B5" s="48" t="s">
        <v>335</v>
      </c>
      <c r="C5" s="48" t="s">
        <v>343</v>
      </c>
      <c r="D5" s="49" t="s">
        <v>430</v>
      </c>
      <c r="E5" s="48" t="s">
        <v>312</v>
      </c>
      <c r="F5" s="49" t="s">
        <v>443</v>
      </c>
      <c r="G5" s="48" t="s">
        <v>451</v>
      </c>
    </row>
    <row r="8" spans="1:7" x14ac:dyDescent="0.25">
      <c r="B8" s="21" t="s">
        <v>304</v>
      </c>
    </row>
    <row r="9" spans="1:7" x14ac:dyDescent="0.25">
      <c r="B9" s="10" t="s">
        <v>305</v>
      </c>
    </row>
    <row r="10" spans="1:7" x14ac:dyDescent="0.25">
      <c r="B10" s="10" t="s">
        <v>306</v>
      </c>
    </row>
    <row r="11" spans="1:7" x14ac:dyDescent="0.25">
      <c r="B11" s="10" t="s">
        <v>307</v>
      </c>
    </row>
    <row r="13" spans="1:7" x14ac:dyDescent="0.25">
      <c r="B13" s="53" t="s">
        <v>420</v>
      </c>
      <c r="C13" s="53"/>
      <c r="D13" s="53"/>
      <c r="E13" s="53"/>
      <c r="F13" s="53"/>
      <c r="G13" s="53"/>
    </row>
    <row r="14" spans="1:7" x14ac:dyDescent="0.25">
      <c r="B14" s="53" t="s">
        <v>321</v>
      </c>
      <c r="C14" s="53"/>
      <c r="D14" s="53"/>
      <c r="E14" s="53"/>
      <c r="F14" s="53"/>
      <c r="G14" s="53"/>
    </row>
    <row r="16" spans="1:7" x14ac:dyDescent="0.25">
      <c r="B16" s="10" t="s">
        <v>322</v>
      </c>
    </row>
    <row r="17" spans="2:5" x14ac:dyDescent="0.25">
      <c r="B17" s="10" t="s">
        <v>308</v>
      </c>
    </row>
    <row r="18" spans="2:5" x14ac:dyDescent="0.25">
      <c r="B18" s="10" t="s">
        <v>310</v>
      </c>
    </row>
    <row r="19" spans="2:5" x14ac:dyDescent="0.25">
      <c r="B19" s="9" t="s">
        <v>296</v>
      </c>
      <c r="C19" s="9"/>
      <c r="D19" s="16" t="str">
        <f>UPPER(LEFT(B19,1))&amp;RIGHT(B19,LEN(B19)-1)</f>
        <v>Projects</v>
      </c>
    </row>
    <row r="20" spans="2:5" x14ac:dyDescent="0.25">
      <c r="B20" s="10" t="s">
        <v>311</v>
      </c>
    </row>
    <row r="21" spans="2:5" x14ac:dyDescent="0.25">
      <c r="B21" s="9" t="s">
        <v>295</v>
      </c>
      <c r="C21" s="9"/>
    </row>
    <row r="23" spans="2:5" x14ac:dyDescent="0.25">
      <c r="B23" s="50" t="s">
        <v>309</v>
      </c>
      <c r="C23" s="50"/>
      <c r="D23" s="50"/>
      <c r="E23" s="50"/>
    </row>
    <row r="24" spans="2:5" x14ac:dyDescent="0.25">
      <c r="B24" s="50" t="str">
        <f>A1&amp;D206&amp;A2&amp;B21&amp;A3</f>
        <v>$id=::where('p_owner','=',$user)-&gt;get(['id']);</v>
      </c>
      <c r="C24" s="50"/>
      <c r="D24" s="50"/>
      <c r="E24" s="50"/>
    </row>
    <row r="25" spans="2:5" x14ac:dyDescent="0.25">
      <c r="B25" s="50" t="s">
        <v>315</v>
      </c>
      <c r="C25" s="50"/>
      <c r="D25" s="50"/>
      <c r="E25" s="50"/>
    </row>
    <row r="26" spans="2:5" x14ac:dyDescent="0.25">
      <c r="B26" s="50" t="str">
        <f>"$"&amp;LEFT(B19,LEN(B19)-1)&amp;"="&amp;LEFT(D19,LEN(D19)-1)&amp;A4</f>
        <v>$project=Project::find($id);</v>
      </c>
      <c r="C26" s="50"/>
      <c r="D26" s="50"/>
      <c r="E26" s="50"/>
    </row>
    <row r="27" spans="2:5" x14ac:dyDescent="0.25">
      <c r="B27" s="51" t="s">
        <v>317</v>
      </c>
      <c r="C27" s="50"/>
      <c r="D27" s="50"/>
      <c r="E27" s="50"/>
    </row>
    <row r="28" spans="2:5" x14ac:dyDescent="0.25">
      <c r="B28" s="50" t="s">
        <v>39</v>
      </c>
      <c r="C28" s="50"/>
      <c r="D28" s="50"/>
      <c r="E28" s="50"/>
    </row>
    <row r="29" spans="2:5" x14ac:dyDescent="0.25">
      <c r="B29" s="50"/>
      <c r="C29" s="50"/>
      <c r="D29" s="50"/>
      <c r="E29" s="50"/>
    </row>
    <row r="31" spans="2:5" x14ac:dyDescent="0.25">
      <c r="B31" s="10" t="s">
        <v>336</v>
      </c>
    </row>
    <row r="32" spans="2:5" x14ac:dyDescent="0.25">
      <c r="B32" s="10" t="s">
        <v>323</v>
      </c>
    </row>
    <row r="33" spans="2:7" x14ac:dyDescent="0.25">
      <c r="B33" s="10" t="s">
        <v>324</v>
      </c>
      <c r="G33" s="16" t="s">
        <v>327</v>
      </c>
    </row>
    <row r="34" spans="2:7" x14ac:dyDescent="0.25">
      <c r="B34" s="10" t="s">
        <v>325</v>
      </c>
      <c r="D34" s="9" t="s">
        <v>296</v>
      </c>
      <c r="E34" s="9"/>
      <c r="F34" s="16" t="str">
        <f>LEFT(D34,LEN(D34)-1)</f>
        <v>project</v>
      </c>
      <c r="G34" s="16" t="str">
        <f>UPPER(LEFT(F34,1))&amp;RIGHT(F34,LEN(F34)-1)</f>
        <v>Project</v>
      </c>
    </row>
    <row r="35" spans="2:7" x14ac:dyDescent="0.25">
      <c r="B35" s="10" t="s">
        <v>334</v>
      </c>
      <c r="D35" s="9" t="s">
        <v>295</v>
      </c>
      <c r="E35" s="9"/>
      <c r="F35" s="16"/>
      <c r="G35" s="16"/>
    </row>
    <row r="36" spans="2:7" x14ac:dyDescent="0.25">
      <c r="B36" s="10" t="s">
        <v>326</v>
      </c>
      <c r="D36" s="9" t="s">
        <v>377</v>
      </c>
      <c r="E36" s="9"/>
      <c r="F36" s="16" t="str">
        <f>LEFT(D36,LEN(D36)-1)</f>
        <v>thetask</v>
      </c>
      <c r="G36" s="16" t="str">
        <f>UPPER(LEFT(F36,1))&amp;RIGHT(F36,LEN(F36)-1)</f>
        <v>Thetask</v>
      </c>
    </row>
    <row r="37" spans="2:7" x14ac:dyDescent="0.25">
      <c r="B37" s="10" t="s">
        <v>358</v>
      </c>
      <c r="D37" s="9" t="s">
        <v>167</v>
      </c>
      <c r="E37" s="9"/>
      <c r="F37" s="16"/>
      <c r="G37" s="16"/>
    </row>
    <row r="39" spans="2:7" x14ac:dyDescent="0.25">
      <c r="B39" s="21" t="s">
        <v>337</v>
      </c>
    </row>
    <row r="40" spans="2:7" x14ac:dyDescent="0.25">
      <c r="B40" s="10" t="s">
        <v>338</v>
      </c>
    </row>
    <row r="41" spans="2:7" x14ac:dyDescent="0.25">
      <c r="B41" s="10" t="s">
        <v>339</v>
      </c>
    </row>
    <row r="42" spans="2:7" x14ac:dyDescent="0.25">
      <c r="B42" s="10" t="s">
        <v>328</v>
      </c>
      <c r="D42" s="22" t="str">
        <f>F34&amp;"_id"</f>
        <v>project_id</v>
      </c>
      <c r="E42" s="10" t="s">
        <v>329</v>
      </c>
    </row>
    <row r="44" spans="2:7" x14ac:dyDescent="0.25">
      <c r="B44" s="10" t="s">
        <v>340</v>
      </c>
    </row>
    <row r="45" spans="2:7" x14ac:dyDescent="0.25">
      <c r="B45" s="54" t="str">
        <f>C2&amp;G34&amp;".php"</f>
        <v>//app/models/Project.php</v>
      </c>
    </row>
    <row r="46" spans="2:7" x14ac:dyDescent="0.25">
      <c r="D46" s="22" t="str">
        <f>C3&amp;F36&amp;C4</f>
        <v>public function thetask () {</v>
      </c>
    </row>
    <row r="47" spans="2:7" x14ac:dyDescent="0.25">
      <c r="D47" s="22" t="str">
        <f>C5&amp;G36&amp;"');"</f>
        <v>return $this-&gt;hasMany('Thetask');</v>
      </c>
    </row>
    <row r="48" spans="2:7" x14ac:dyDescent="0.25">
      <c r="D48" s="22" t="s">
        <v>39</v>
      </c>
    </row>
    <row r="50" spans="2:8" x14ac:dyDescent="0.25">
      <c r="B50" s="10" t="s">
        <v>344</v>
      </c>
    </row>
    <row r="51" spans="2:8" x14ac:dyDescent="0.25">
      <c r="B51" s="54" t="str">
        <f>C2&amp;G36&amp;".php"</f>
        <v>//app/models/Thetask.php</v>
      </c>
    </row>
    <row r="52" spans="2:8" x14ac:dyDescent="0.25">
      <c r="D52" s="22" t="str">
        <f>C3&amp;F34&amp;C4</f>
        <v>public function project () {</v>
      </c>
    </row>
    <row r="53" spans="2:8" x14ac:dyDescent="0.25">
      <c r="D53" s="22" t="str">
        <f>D1&amp;G34&amp;"');"</f>
        <v>return $this-&gt;belongsTo('Project');</v>
      </c>
    </row>
    <row r="54" spans="2:8" x14ac:dyDescent="0.25">
      <c r="D54" s="22" t="s">
        <v>39</v>
      </c>
    </row>
    <row r="56" spans="2:8" x14ac:dyDescent="0.25">
      <c r="B56" s="10" t="s">
        <v>354</v>
      </c>
    </row>
    <row r="57" spans="2:8" x14ac:dyDescent="0.25">
      <c r="B57" s="10" t="s">
        <v>355</v>
      </c>
    </row>
    <row r="58" spans="2:8" x14ac:dyDescent="0.25">
      <c r="D58" s="22" t="s">
        <v>352</v>
      </c>
    </row>
    <row r="59" spans="2:8" x14ac:dyDescent="0.25">
      <c r="D59" s="22" t="s">
        <v>309</v>
      </c>
      <c r="G59" s="10" t="s">
        <v>346</v>
      </c>
    </row>
    <row r="60" spans="2:8" x14ac:dyDescent="0.25">
      <c r="D60" s="22" t="str">
        <f>"$"&amp;F34&amp;A5</f>
        <v>$project=Project::all();</v>
      </c>
      <c r="G60" s="10" t="s">
        <v>347</v>
      </c>
    </row>
    <row r="61" spans="2:8" x14ac:dyDescent="0.25">
      <c r="D61" s="22" t="str">
        <f>B1&amp;"$"&amp;F34&amp;B2</f>
        <v>foreach ($project as $value){</v>
      </c>
      <c r="G61" s="10" t="s">
        <v>348</v>
      </c>
    </row>
    <row r="62" spans="2:8" x14ac:dyDescent="0.25">
      <c r="D62" s="22" t="str">
        <f>"     "&amp;B3&amp;G34&amp;B4</f>
        <v xml:space="preserve">     $row=Project::find($value-&gt;id);</v>
      </c>
      <c r="G62" s="10" t="s">
        <v>349</v>
      </c>
    </row>
    <row r="63" spans="2:8" x14ac:dyDescent="0.25">
      <c r="D63" s="22" t="str">
        <f>"     "&amp;B5&amp;D35&amp;";"</f>
        <v xml:space="preserve">     $owner=$value-&gt;p_owner;</v>
      </c>
      <c r="G63" s="10" t="s">
        <v>350</v>
      </c>
    </row>
    <row r="64" spans="2:8" x14ac:dyDescent="0.25">
      <c r="D64" s="22" t="str">
        <f>"     "&amp;C1&amp;F36&amp;";"</f>
        <v xml:space="preserve">     $allowed=$row-&gt;thetask;</v>
      </c>
      <c r="H64" s="10" t="s">
        <v>351</v>
      </c>
    </row>
    <row r="65" spans="2:4" x14ac:dyDescent="0.25">
      <c r="D65" s="22" t="s">
        <v>356</v>
      </c>
    </row>
    <row r="66" spans="2:4" x14ac:dyDescent="0.25">
      <c r="B66" s="10" t="s">
        <v>353</v>
      </c>
    </row>
    <row r="67" spans="2:4" x14ac:dyDescent="0.25">
      <c r="D67" s="22" t="s">
        <v>357</v>
      </c>
    </row>
    <row r="68" spans="2:4" x14ac:dyDescent="0.25">
      <c r="D68" s="22" t="str">
        <f>"          "&amp;D2&amp;D37&amp;D3</f>
        <v xml:space="preserve">          @if($allowed[0]['email']==$user)</v>
      </c>
    </row>
    <row r="69" spans="2:4" x14ac:dyDescent="0.25">
      <c r="D69" s="10" t="s">
        <v>361</v>
      </c>
    </row>
    <row r="70" spans="2:4" x14ac:dyDescent="0.25">
      <c r="D70" s="10" t="s">
        <v>362</v>
      </c>
    </row>
    <row r="71" spans="2:4" x14ac:dyDescent="0.25">
      <c r="D71" s="10" t="s">
        <v>364</v>
      </c>
    </row>
    <row r="72" spans="2:4" x14ac:dyDescent="0.25">
      <c r="D72" s="10" t="s">
        <v>367</v>
      </c>
    </row>
    <row r="73" spans="2:4" x14ac:dyDescent="0.25">
      <c r="D73" s="10" t="s">
        <v>365</v>
      </c>
    </row>
    <row r="74" spans="2:4" x14ac:dyDescent="0.25">
      <c r="D74" s="10" t="s">
        <v>366</v>
      </c>
    </row>
    <row r="75" spans="2:4" x14ac:dyDescent="0.25">
      <c r="D75" s="22" t="s">
        <v>368</v>
      </c>
    </row>
    <row r="76" spans="2:4" x14ac:dyDescent="0.25">
      <c r="D76" s="22" t="s">
        <v>369</v>
      </c>
    </row>
    <row r="77" spans="2:4" x14ac:dyDescent="0.25">
      <c r="D77" s="10" t="s">
        <v>361</v>
      </c>
    </row>
    <row r="78" spans="2:4" x14ac:dyDescent="0.25">
      <c r="D78" s="10" t="s">
        <v>362</v>
      </c>
    </row>
    <row r="79" spans="2:4" x14ac:dyDescent="0.25">
      <c r="D79" s="10" t="s">
        <v>364</v>
      </c>
    </row>
    <row r="80" spans="2:4" x14ac:dyDescent="0.25">
      <c r="D80" s="10" t="s">
        <v>367</v>
      </c>
    </row>
    <row r="81" spans="1:6" x14ac:dyDescent="0.25">
      <c r="D81" s="10" t="s">
        <v>365</v>
      </c>
    </row>
    <row r="82" spans="1:6" x14ac:dyDescent="0.25">
      <c r="D82" s="10" t="s">
        <v>366</v>
      </c>
    </row>
    <row r="84" spans="1:6" x14ac:dyDescent="0.25">
      <c r="D84" s="22" t="s">
        <v>370</v>
      </c>
    </row>
    <row r="85" spans="1:6" x14ac:dyDescent="0.25">
      <c r="D85" s="22" t="s">
        <v>372</v>
      </c>
    </row>
    <row r="90" spans="1:6" x14ac:dyDescent="0.25">
      <c r="A90" s="10" t="s">
        <v>407</v>
      </c>
    </row>
    <row r="91" spans="1:6" x14ac:dyDescent="0.25">
      <c r="A91" s="10" t="s">
        <v>408</v>
      </c>
      <c r="C91" s="10" t="s">
        <v>409</v>
      </c>
    </row>
    <row r="93" spans="1:6" x14ac:dyDescent="0.25">
      <c r="A93" s="10" t="s">
        <v>410</v>
      </c>
    </row>
    <row r="95" spans="1:6" x14ac:dyDescent="0.25">
      <c r="A95" s="10" t="s">
        <v>411</v>
      </c>
      <c r="C95" s="9" t="s">
        <v>377</v>
      </c>
      <c r="E95" s="16" t="str">
        <f>LEFT(C95,LEN(C95)-1)</f>
        <v>thetask</v>
      </c>
      <c r="F95" s="16" t="str">
        <f>UPPER(LEFT(E95,1))&amp;RIGHT(E95,LEN(E95)-1)</f>
        <v>Thetask</v>
      </c>
    </row>
    <row r="96" spans="1:6" x14ac:dyDescent="0.25">
      <c r="A96" s="10" t="s">
        <v>412</v>
      </c>
      <c r="C96" s="9" t="s">
        <v>296</v>
      </c>
      <c r="E96" s="16" t="str">
        <f>LEFT(C96,LEN(C96)-1)</f>
        <v>project</v>
      </c>
      <c r="F96" s="16" t="str">
        <f>UPPER(LEFT(E96,1))&amp;RIGHT(E96,LEN(E96)-1)</f>
        <v>Project</v>
      </c>
    </row>
    <row r="97" spans="1:9" x14ac:dyDescent="0.25">
      <c r="A97" s="10" t="s">
        <v>415</v>
      </c>
      <c r="C97" s="9" t="s">
        <v>295</v>
      </c>
      <c r="E97" s="16"/>
      <c r="F97" s="16"/>
    </row>
    <row r="98" spans="1:9" x14ac:dyDescent="0.25">
      <c r="A98" s="10" t="s">
        <v>416</v>
      </c>
      <c r="C98" s="9" t="s">
        <v>417</v>
      </c>
      <c r="D98" s="10" t="s">
        <v>418</v>
      </c>
      <c r="E98" s="16"/>
      <c r="F98" s="16"/>
    </row>
    <row r="100" spans="1:9" x14ac:dyDescent="0.25">
      <c r="A100" s="10" t="s">
        <v>413</v>
      </c>
      <c r="C100" s="9" t="s">
        <v>414</v>
      </c>
    </row>
    <row r="102" spans="1:9" x14ac:dyDescent="0.25">
      <c r="B102" s="22" t="str">
        <f>"$"&amp;C100&amp;C95&amp;"="&amp;F96&amp;"::has('"&amp;E95&amp;"')"</f>
        <v>$ownthetasks=Project::has('thetask')</v>
      </c>
    </row>
    <row r="103" spans="1:9" x14ac:dyDescent="0.25">
      <c r="B103" s="22" t="str">
        <f>"-&gt;where('"&amp;C97&amp;"','=',"&amp;C98&amp;")"</f>
        <v>-&gt;where('p_owner','=',$logged)</v>
      </c>
    </row>
    <row r="104" spans="1:9" x14ac:dyDescent="0.25">
      <c r="B104" s="27" t="s">
        <v>419</v>
      </c>
    </row>
    <row r="107" spans="1:9" x14ac:dyDescent="0.25">
      <c r="A107" s="59" t="s">
        <v>421</v>
      </c>
      <c r="B107" s="59"/>
      <c r="C107" s="59"/>
      <c r="D107" s="59"/>
      <c r="E107" s="59"/>
      <c r="F107" s="59"/>
      <c r="G107" s="59"/>
      <c r="H107" s="59"/>
      <c r="I107" s="59"/>
    </row>
    <row r="108" spans="1:9" x14ac:dyDescent="0.25">
      <c r="A108" s="59" t="s">
        <v>422</v>
      </c>
      <c r="B108" s="59"/>
      <c r="C108" s="59"/>
      <c r="D108" s="59"/>
      <c r="E108" s="59"/>
      <c r="F108" s="59"/>
      <c r="G108" s="59"/>
      <c r="H108" s="59"/>
      <c r="I108" s="59"/>
    </row>
    <row r="109" spans="1:9" x14ac:dyDescent="0.25">
      <c r="F109" s="10" t="s">
        <v>267</v>
      </c>
      <c r="G109" s="10" t="s">
        <v>427</v>
      </c>
    </row>
    <row r="110" spans="1:9" x14ac:dyDescent="0.25">
      <c r="A110" s="10" t="s">
        <v>423</v>
      </c>
      <c r="D110" s="52" t="s">
        <v>377</v>
      </c>
      <c r="E110" s="52"/>
      <c r="F110" s="16" t="str">
        <f>LEFT(D110,LEN(D110)-1)</f>
        <v>thetask</v>
      </c>
      <c r="G110" s="16" t="str">
        <f>UPPER(LEFT(F110,1))&amp;RIGHT(F110,LEN(F110)-1)</f>
        <v>Thetask</v>
      </c>
    </row>
    <row r="111" spans="1:9" x14ac:dyDescent="0.25">
      <c r="A111" s="10" t="s">
        <v>444</v>
      </c>
      <c r="D111" s="52" t="s">
        <v>445</v>
      </c>
      <c r="E111" s="52"/>
      <c r="F111" s="16"/>
      <c r="G111" s="16"/>
    </row>
    <row r="112" spans="1:9" x14ac:dyDescent="0.25">
      <c r="A112" s="10" t="s">
        <v>424</v>
      </c>
      <c r="D112" s="52" t="s">
        <v>296</v>
      </c>
      <c r="E112" s="52"/>
      <c r="F112" s="16" t="str">
        <f>LEFT(D112,LEN(D112)-1)</f>
        <v>project</v>
      </c>
      <c r="G112" s="16" t="str">
        <f>UPPER(LEFT(F112,1))&amp;RIGHT(F112,LEN(F112)-1)</f>
        <v>Project</v>
      </c>
    </row>
    <row r="113" spans="1:7" x14ac:dyDescent="0.25">
      <c r="A113" s="10" t="s">
        <v>441</v>
      </c>
      <c r="D113" s="52" t="s">
        <v>295</v>
      </c>
      <c r="E113" s="52"/>
      <c r="F113" s="16"/>
      <c r="G113" s="16"/>
    </row>
    <row r="114" spans="1:7" x14ac:dyDescent="0.25">
      <c r="A114" s="10" t="s">
        <v>425</v>
      </c>
      <c r="D114" s="52" t="s">
        <v>426</v>
      </c>
      <c r="E114" s="52"/>
      <c r="F114" s="16" t="str">
        <f>LEFT(D114,LEN(D114)-1)</f>
        <v>projectpermission</v>
      </c>
      <c r="G114" s="16" t="str">
        <f>UPPER(LEFT(F114,1))&amp;RIGHT(F114,LEN(F114)-1)</f>
        <v>Projectpermission</v>
      </c>
    </row>
    <row r="115" spans="1:7" x14ac:dyDescent="0.25">
      <c r="A115" s="10" t="s">
        <v>441</v>
      </c>
      <c r="D115" s="52" t="s">
        <v>167</v>
      </c>
      <c r="E115" s="52"/>
      <c r="F115" s="16"/>
      <c r="G115" s="16"/>
    </row>
    <row r="116" spans="1:7" x14ac:dyDescent="0.25">
      <c r="A116" s="10" t="s">
        <v>449</v>
      </c>
      <c r="D116" s="52" t="s">
        <v>378</v>
      </c>
      <c r="E116" s="52"/>
      <c r="F116" s="16"/>
      <c r="G116" s="16"/>
    </row>
    <row r="117" spans="1:7" x14ac:dyDescent="0.25">
      <c r="A117" s="10" t="s">
        <v>432</v>
      </c>
      <c r="D117" s="52" t="s">
        <v>431</v>
      </c>
      <c r="E117" s="52"/>
      <c r="F117" s="16"/>
      <c r="G117" s="16"/>
    </row>
    <row r="118" spans="1:7" x14ac:dyDescent="0.25">
      <c r="A118" s="10" t="s">
        <v>433</v>
      </c>
      <c r="D118" s="52" t="s">
        <v>434</v>
      </c>
      <c r="E118" s="52"/>
      <c r="F118" s="16"/>
      <c r="G118" s="16"/>
    </row>
    <row r="120" spans="1:7" x14ac:dyDescent="0.25">
      <c r="A120" s="10" t="s">
        <v>428</v>
      </c>
    </row>
    <row r="121" spans="1:7" x14ac:dyDescent="0.25">
      <c r="B121" s="22" t="str">
        <f>D4&amp;F110&amp;"',"&amp;G110&amp;D5&amp;D117&amp;E1&amp;D118&amp;E2</f>
        <v>-&gt;with('thetask',Thetask::orderBy('score','desc')-&gt;get())</v>
      </c>
    </row>
    <row r="122" spans="1:7" x14ac:dyDescent="0.25">
      <c r="A122" s="29"/>
    </row>
    <row r="124" spans="1:7" x14ac:dyDescent="0.25">
      <c r="A124" s="10" t="s">
        <v>436</v>
      </c>
    </row>
    <row r="125" spans="1:7" x14ac:dyDescent="0.25">
      <c r="B125" s="22" t="str">
        <f>E3&amp;F110&amp;E4</f>
        <v xml:space="preserve">@foreach($thetask as $value) </v>
      </c>
    </row>
    <row r="126" spans="1:7" x14ac:dyDescent="0.25">
      <c r="B126" s="22" t="s">
        <v>438</v>
      </c>
    </row>
    <row r="127" spans="1:7" x14ac:dyDescent="0.25">
      <c r="B127" s="22" t="str">
        <f>"     "&amp;E5&amp;G110&amp;F1</f>
        <v xml:space="preserve">     $id=Thetask::find($value-&gt;id);</v>
      </c>
    </row>
    <row r="128" spans="1:7" x14ac:dyDescent="0.25">
      <c r="B128" s="22" t="str">
        <f>"     "&amp;F2&amp;F112&amp;F3&amp;F112&amp;";"</f>
        <v xml:space="preserve">     $filterproject=$value-&gt;project;</v>
      </c>
    </row>
    <row r="129" spans="2:7" x14ac:dyDescent="0.25">
      <c r="B129" s="22" t="str">
        <f>"     "&amp;F2&amp;F112&amp;"id="&amp;F2&amp;F112&amp;"-&gt;id;"</f>
        <v xml:space="preserve">     $filterprojectid=$filterproject-&gt;id;</v>
      </c>
    </row>
    <row r="130" spans="2:7" x14ac:dyDescent="0.25">
      <c r="B130" s="22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22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22" t="s">
        <v>452</v>
      </c>
    </row>
    <row r="133" spans="2:7" x14ac:dyDescent="0.25">
      <c r="B133" s="22"/>
    </row>
    <row r="134" spans="2:7" x14ac:dyDescent="0.25">
      <c r="B134" s="22" t="str">
        <f>"     @if("&amp;F2&amp;F114&amp;"['"&amp;D115&amp;"']=="&amp;F2&amp;")"</f>
        <v xml:space="preserve">     @if($filterprojectpermission['email']==$filter)</v>
      </c>
      <c r="G134" s="29"/>
    </row>
    <row r="135" spans="2:7" x14ac:dyDescent="0.25">
      <c r="B135" s="22" t="s">
        <v>454</v>
      </c>
    </row>
    <row r="136" spans="2:7" x14ac:dyDescent="0.25">
      <c r="B136" s="22" t="s">
        <v>455</v>
      </c>
    </row>
    <row r="137" spans="2:7" x14ac:dyDescent="0.25">
      <c r="B137" s="22"/>
    </row>
    <row r="138" spans="2:7" x14ac:dyDescent="0.25">
      <c r="B138" s="22" t="str">
        <f>"     @endif"</f>
        <v xml:space="preserve">     @endif</v>
      </c>
    </row>
    <row r="139" spans="2:7" x14ac:dyDescent="0.25">
      <c r="B139" s="22"/>
    </row>
    <row r="140" spans="2:7" x14ac:dyDescent="0.25">
      <c r="B140" s="22" t="str">
        <f>"        "&amp;F4&amp;F2&amp;F112&amp;"-&gt;"&amp;D113&amp;"))"</f>
        <v xml:space="preserve">        @if(isset($filterproject-&gt;p_owner))</v>
      </c>
    </row>
    <row r="141" spans="2:7" x14ac:dyDescent="0.25">
      <c r="B141" s="22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22" t="s">
        <v>454</v>
      </c>
    </row>
    <row r="143" spans="2:7" x14ac:dyDescent="0.25">
      <c r="B143" s="22" t="s">
        <v>455</v>
      </c>
    </row>
    <row r="144" spans="2:7" x14ac:dyDescent="0.25">
      <c r="B144" s="22" t="str">
        <f>"           @endif"</f>
        <v xml:space="preserve">           @endif</v>
      </c>
    </row>
    <row r="145" spans="2:2" x14ac:dyDescent="0.25">
      <c r="B145" s="22"/>
    </row>
    <row r="146" spans="2:2" x14ac:dyDescent="0.25">
      <c r="B146" s="22" t="str">
        <f>"     @endif"</f>
        <v xml:space="preserve">     @endif</v>
      </c>
    </row>
    <row r="147" spans="2:2" x14ac:dyDescent="0.25">
      <c r="B147" s="27" t="s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Laravel</vt:lpstr>
      <vt:lpstr>LaravelGenerate</vt:lpstr>
      <vt:lpstr>FormGeneratorV1</vt:lpstr>
      <vt:lpstr>AutoLaravel v1</vt:lpstr>
      <vt:lpstr>laravelAuth v1</vt:lpstr>
      <vt:lpstr>HTML template v1</vt:lpstr>
      <vt:lpstr>Laravel mail v1</vt:lpstr>
      <vt:lpstr>Controller generator</vt:lpstr>
      <vt:lpstr>table relations v1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2013-09-11T05:43:30Z</dcterms:modified>
</cp:coreProperties>
</file>