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1" activeTab="3"/>
  </bookViews>
  <sheets>
    <sheet name="Laravel" sheetId="1" state="hidden" r:id="rId1"/>
    <sheet name="LaravelGenerate" sheetId="5" r:id="rId2"/>
    <sheet name="FormGeneratorV1" sheetId="12" r:id="rId3"/>
    <sheet name="AutoLaravel v1" sheetId="6" r:id="rId4"/>
    <sheet name="laravelAuth v1" sheetId="7" r:id="rId5"/>
    <sheet name="Laravel mail v1" sheetId="10" r:id="rId6"/>
    <sheet name="HTML template v1" sheetId="8" r:id="rId7"/>
    <sheet name="Controller generator" sheetId="11" r:id="rId8"/>
    <sheet name="error ptscreen" sheetId="9" r:id="rId9"/>
    <sheet name="table relations v1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3" l="1"/>
  <c r="D68" i="13"/>
  <c r="D63" i="13"/>
  <c r="D62" i="13"/>
  <c r="D53" i="13"/>
  <c r="D52" i="13"/>
  <c r="B51" i="13"/>
  <c r="D47" i="13"/>
  <c r="D46" i="13"/>
  <c r="B45" i="13"/>
  <c r="D61" i="13"/>
  <c r="D60" i="13"/>
  <c r="D42" i="13"/>
  <c r="F36" i="13"/>
  <c r="G36" i="13" s="1"/>
  <c r="G34" i="13"/>
  <c r="F34" i="13"/>
  <c r="I15" i="11"/>
  <c r="B26" i="13" l="1"/>
  <c r="B24" i="13"/>
  <c r="D19" i="13"/>
  <c r="E36" i="12"/>
  <c r="D64" i="12" s="1"/>
  <c r="E35" i="12"/>
  <c r="D65" i="12" s="1"/>
  <c r="D38" i="12"/>
  <c r="B59" i="12" s="1"/>
  <c r="B40" i="12"/>
  <c r="H18" i="12"/>
  <c r="O18" i="12" s="1"/>
  <c r="H19" i="12"/>
  <c r="I19" i="12" s="1"/>
  <c r="K19" i="12" s="1"/>
  <c r="H20" i="12"/>
  <c r="I20" i="12" s="1"/>
  <c r="K20" i="12" s="1"/>
  <c r="H21" i="12"/>
  <c r="I21" i="12" s="1"/>
  <c r="K21" i="12" s="1"/>
  <c r="H22" i="12"/>
  <c r="O22" i="12" s="1"/>
  <c r="H23" i="12"/>
  <c r="I23" i="12" s="1"/>
  <c r="K23" i="12" s="1"/>
  <c r="H24" i="12"/>
  <c r="I24" i="12" s="1"/>
  <c r="K24" i="12" s="1"/>
  <c r="H25" i="12"/>
  <c r="I25" i="12" s="1"/>
  <c r="K25" i="12" s="1"/>
  <c r="H26" i="12"/>
  <c r="O26" i="12" s="1"/>
  <c r="H17" i="12"/>
  <c r="O17" i="12" s="1"/>
  <c r="B18" i="12"/>
  <c r="C18" i="12" s="1"/>
  <c r="B19" i="12"/>
  <c r="B68" i="12" s="1"/>
  <c r="B20" i="12"/>
  <c r="C20" i="12" s="1"/>
  <c r="B21" i="12"/>
  <c r="B22" i="12"/>
  <c r="C22" i="12" s="1"/>
  <c r="B23" i="12"/>
  <c r="B24" i="12"/>
  <c r="C24" i="12" s="1"/>
  <c r="B25" i="12"/>
  <c r="B26" i="12"/>
  <c r="C26" i="12" s="1"/>
  <c r="B17" i="12"/>
  <c r="B66" i="12" s="1"/>
  <c r="I18" i="12"/>
  <c r="K18" i="12" s="1"/>
  <c r="I17" i="12"/>
  <c r="K17" i="12" s="1"/>
  <c r="G16" i="11"/>
  <c r="D16" i="11"/>
  <c r="G15" i="11"/>
  <c r="D15" i="11"/>
  <c r="D11" i="11"/>
  <c r="B67" i="12" l="1"/>
  <c r="B45" i="12"/>
  <c r="B44" i="12"/>
  <c r="B43" i="12"/>
  <c r="B42" i="12"/>
  <c r="B48" i="12"/>
  <c r="B50" i="12"/>
  <c r="B47" i="12"/>
  <c r="B49" i="12"/>
  <c r="B41" i="12"/>
  <c r="B46" i="12"/>
  <c r="O25" i="12"/>
  <c r="B57" i="12" s="1"/>
  <c r="N17" i="12"/>
  <c r="O21" i="12"/>
  <c r="I26" i="12"/>
  <c r="K26" i="12" s="1"/>
  <c r="O23" i="12"/>
  <c r="O19" i="12"/>
  <c r="N26" i="12"/>
  <c r="N24" i="12"/>
  <c r="N22" i="12"/>
  <c r="N20" i="12"/>
  <c r="I22" i="12"/>
  <c r="K22" i="12" s="1"/>
  <c r="N18" i="12"/>
  <c r="N25" i="12"/>
  <c r="B54" i="12" s="1"/>
  <c r="N23" i="12"/>
  <c r="N21" i="12"/>
  <c r="N19" i="12"/>
  <c r="O24" i="12"/>
  <c r="O20" i="12"/>
  <c r="E23" i="12"/>
  <c r="E26" i="12"/>
  <c r="E24" i="12"/>
  <c r="E22" i="12"/>
  <c r="E20" i="12"/>
  <c r="E18" i="12"/>
  <c r="C17" i="12"/>
  <c r="E17" i="12" s="1"/>
  <c r="C25" i="12"/>
  <c r="E25" i="12" s="1"/>
  <c r="C23" i="12"/>
  <c r="C21" i="12"/>
  <c r="E21" i="12" s="1"/>
  <c r="C19" i="12"/>
  <c r="E19" i="12" s="1"/>
  <c r="G65" i="6"/>
  <c r="B55" i="12" l="1"/>
  <c r="B56" i="12"/>
  <c r="B52" i="12"/>
  <c r="B53" i="12"/>
  <c r="C15" i="6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N48" i="6" s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 s="1"/>
</calcChain>
</file>

<file path=xl/sharedStrings.xml><?xml version="1.0" encoding="utf-8"?>
<sst xmlns="http://schemas.openxmlformats.org/spreadsheetml/2006/main" count="474" uniqueCount="400">
  <si>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</si>
  <si>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</si>
  <si>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</si>
  <si>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</si>
  <si>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</si>
  <si>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</si>
  <si>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</si>
  <si>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</si>
  <si>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</si>
  <si>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</si>
  <si>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</si>
  <si>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</si>
  <si>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</si>
  <si>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</si>
  <si>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</si>
  <si>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</si>
  <si>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</si>
  <si>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</si>
  <si>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</si>
  <si>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</si>
  <si>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</si>
  <si>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</si>
  <si>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</si>
  <si>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</si>
  <si>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</si>
  <si>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</si>
  <si>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</si>
  <si>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</si>
  <si>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</si>
  <si>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</si>
  <si>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</si>
  <si>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</si>
  <si>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</si>
  <si>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</si>
  <si>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</si>
  <si>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</si>
  <si>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</si>
  <si>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</si>
  <si>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</si>
  <si>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</si>
  <si>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</si>
  <si>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</si>
  <si>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</si>
  <si>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</si>
  <si>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</si>
  <si>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</si>
  <si>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</si>
  <si>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</si>
  <si>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</si>
  <si>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</si>
  <si>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</si>
  <si>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</si>
  <si>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</si>
  <si>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</si>
  <si>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</si>
  <si>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</si>
  <si>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</si>
  <si>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</si>
  <si>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</si>
  <si>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</si>
  <si>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</si>
  <si>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</si>
  <si>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</si>
  <si>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</si>
  <si>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</si>
  <si>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</si>
  <si>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</si>
  <si>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</si>
  <si>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</si>
  <si>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</si>
  <si>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</si>
  <si>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</si>
  <si>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</si>
  <si>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</si>
  <si>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</si>
  <si>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</si>
  <si>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</si>
  <si>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</si>
  <si>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</si>
  <si>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</si>
  <si>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</si>
  <si>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</si>
  <si>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</si>
  <si>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</si>
  <si>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</si>
  <si>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</si>
  <si>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</si>
  <si>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</si>
  <si>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</si>
  <si>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</si>
  <si>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</si>
  <si>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</si>
  <si>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</si>
  <si>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</si>
  <si>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</si>
  <si>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</si>
  <si>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</si>
  <si>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</si>
  <si>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</si>
  <si>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</si>
  <si>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</si>
  <si>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</si>
  <si>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</si>
  <si>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</si>
  <si>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</si>
  <si>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</si>
  <si>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</si>
  <si>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</si>
  <si>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</si>
  <si>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</si>
  <si>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</si>
  <si>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</si>
  <si>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</si>
  <si>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</si>
  <si>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</si>
  <si>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</si>
  <si>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</si>
  <si>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</si>
  <si>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</si>
  <si>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</si>
  <si>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</si>
  <si>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</si>
  <si>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</si>
  <si>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</si>
  <si>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</si>
  <si>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</si>
  <si>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</si>
  <si>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</si>
  <si>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</si>
  <si>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</si>
  <si>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</si>
  <si>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</si>
  <si>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</si>
  <si>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</si>
  <si>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</si>
  <si>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</si>
  <si>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</si>
  <si>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</si>
  <si>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</si>
  <si>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</si>
  <si>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</si>
  <si>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</si>
  <si>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</si>
  <si>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</si>
  <si>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</si>
  <si>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</si>
  <si>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</si>
  <si>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</si>
  <si>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</si>
  <si>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</si>
  <si>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</si>
  <si>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</si>
  <si>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</si>
  <si>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</si>
  <si>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</si>
  <si>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</si>
  <si>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</si>
  <si>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</si>
  <si>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</si>
  <si>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</si>
  <si>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</si>
  <si>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</si>
  <si>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</si>
  <si>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</si>
  <si>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</si>
  <si>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</si>
  <si>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</si>
  <si>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</si>
  <si>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email</t>
  </si>
  <si>
    <t>password</t>
  </si>
  <si>
    <t>users</t>
  </si>
  <si>
    <t xml:space="preserve">laravel&gt;  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</si>
  <si>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</si>
  <si>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</si>
  <si>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</si>
  <si>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</si>
  <si>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</si>
  <si>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</si>
  <si>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</si>
  <si>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</si>
  <si>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</si>
  <si>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(optional)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</si>
  <si>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</si>
  <si>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</si>
  <si>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</si>
  <si>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</si>
  <si>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</si>
  <si>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</si>
  <si>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</si>
  <si>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</si>
  <si>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</si>
  <si>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</si>
  <si>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</si>
  <si>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</si>
  <si>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</si>
  <si>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(delete default route)</t>
  </si>
  <si>
    <t>2.  Use next command for creating users table and model:</t>
  </si>
  <si>
    <t>php artisan generate:model User</t>
  </si>
  <si>
    <t>folder 'user' inside 'app/views'</t>
  </si>
  <si>
    <t xml:space="preserve"> "way/generators": "dev-master"</t>
  </si>
  <si>
    <t>"laravel/framework": "4.0.*",</t>
  </si>
  <si>
    <t>Next error is usual when POST route action (such as sending form) is not found</t>
  </si>
  <si>
    <t>Solution: check if route::post('sameRouteDescribedOnPostURI'… and its controller action are properly set</t>
  </si>
  <si>
    <t>@extends('templates.base')</t>
  </si>
  <si>
    <t xml:space="preserve"> @section('sidebar')</t>
  </si>
  <si>
    <t xml:space="preserve"> @stop</t>
  </si>
  <si>
    <t xml:space="preserve"> @section('content')</t>
  </si>
  <si>
    <t>php artisan generate:migration create_users_table --fields="email:string,password:string,resetkey:string"</t>
  </si>
  <si>
    <t>Since it was very traumatic, I will expose step by step mail function included in Laravel4</t>
  </si>
  <si>
    <t>The first hard thing is to configurate email.php which is located at app/config/mail.php</t>
  </si>
  <si>
    <t>'driver' =&gt; 'smtp',</t>
  </si>
  <si>
    <t>'host' =&gt; 'whub32.webhostinghub.com',</t>
  </si>
  <si>
    <t>'port' =&gt; 25,</t>
  </si>
  <si>
    <t>'from' =&gt; array('address' =&gt; 'projectmanager@healmydisease.com', 'name' =&gt; 'Support'),</t>
  </si>
  <si>
    <t>'encryption' =&gt; 'tls',</t>
  </si>
  <si>
    <t>'username' =&gt; 'projectmanager@healmydisease.com',</t>
  </si>
  <si>
    <t>'password' =&gt; 'laravel',</t>
  </si>
  <si>
    <t>'sendmail' =&gt; '/usr/sbin/sendmail -bs',</t>
  </si>
  <si>
    <t>'pretend' =&gt; false,</t>
  </si>
  <si>
    <t>THE PREVIOUS PART IS MAYBE THE HARDEST COMPONENT OF LARAVEL MAIL.</t>
  </si>
  <si>
    <t>The rest is relatively easy.</t>
  </si>
  <si>
    <t>The previous code can be copy-pasted replacing all content of mail.php</t>
  </si>
  <si>
    <t>Email syntax</t>
  </si>
  <si>
    <t>Mail::send('view','data array','email recipient and subject closure');</t>
  </si>
  <si>
    <t>View: works equal to View::make('xyz.abc') inside Views folder</t>
  </si>
  <si>
    <t>$data (as data array): paired data array that can be called from email view as $variable</t>
  </si>
  <si>
    <t>Email closure ($callback): closure that contains basic data, as recipient email, recipient</t>
  </si>
  <si>
    <t>name and subject.</t>
  </si>
  <si>
    <t>Mail::prepend();</t>
  </si>
  <si>
    <t>Put this code above Mail::send to avoid sending from local host (and avoiding error messages).</t>
  </si>
  <si>
    <t>On server comment this line.</t>
  </si>
  <si>
    <t>When using "Mail::prepend" the log file generated at app/storage/logs (txt files)</t>
  </si>
  <si>
    <t>informs each time a "send email" attempt is performed, with following syntax:</t>
  </si>
  <si>
    <t>[2013-08-25 08:53:45] log.INFO: Pretending to mail message to: joaleto@yahoo.com [] []</t>
  </si>
  <si>
    <t>Send email to an address entered to mail input field</t>
  </si>
  <si>
    <t>As Input::get('field_x') can be stored in a $variable ($variable=Input::get('field'):</t>
  </si>
  <si>
    <t>for unknown reasons it was not a good practice to send parameters with variable</t>
  </si>
  <si>
    <t>instead of using the Input class itself.</t>
  </si>
  <si>
    <t>});</t>
  </si>
  <si>
    <t>//Mail::prepend()  /*uncomment on local, comment on hosted website*/</t>
  </si>
  <si>
    <t>Template file: be aware that mail templates DO NOT LOAD EXTERNAL CSS FILES</t>
  </si>
  <si>
    <t>Create a small &lt;style&gt;  …. &lt;/style&gt; segment inside the template in order to set</t>
  </si>
  <si>
    <t>stylesheet.</t>
  </si>
  <si>
    <t>Mail::send('templates.mail',array('User'=&gt;'Mr Someone'),function($message){</t>
  </si>
  <si>
    <r>
      <t xml:space="preserve">Save email template as </t>
    </r>
    <r>
      <rPr>
        <sz val="11"/>
        <color rgb="FFFFC000"/>
        <rFont val="Calibri"/>
        <family val="2"/>
        <scheme val="minor"/>
      </rPr>
      <t>somefile.blade.php</t>
    </r>
    <r>
      <rPr>
        <sz val="11"/>
        <color theme="0" tint="-0.249977111117893"/>
        <rFont val="Calibri"/>
        <family val="2"/>
        <scheme val="minor"/>
      </rPr>
      <t xml:space="preserve">, and in the correct location use </t>
    </r>
  </si>
  <si>
    <t>{{$User}} (or any other variable) corresponding to the data array key.  It is obvious</t>
  </si>
  <si>
    <t>to mention that the displayed information will be the value, not the key array.</t>
  </si>
  <si>
    <t xml:space="preserve">    $message-&gt;to(Input::get('email'),'Mr. Someone')</t>
  </si>
  <si>
    <t xml:space="preserve">    '-&gt;subject('Requesting your portfolio');</t>
  </si>
  <si>
    <t xml:space="preserve">THAT IS ALL.  MORE ATTRIBUTES CAN BE ADDED, SUCH AS CC AND CCO.  </t>
  </si>
  <si>
    <t>Search at http://laravel.com/docs/mail for more information, as displayed instructions</t>
  </si>
  <si>
    <t>on this spreadsheet are the basics for starting and resolving main needings.</t>
  </si>
  <si>
    <t>fsample</t>
  </si>
  <si>
    <t>CONFIG LARAVEL EMAIL AS MENTIONED IN NEXT SPREADSHEET</t>
  </si>
  <si>
    <t>4. Open routes and create as default "login" action.  Indeed the next codes have all needed routes</t>
  </si>
  <si>
    <t>5. Copy - paste following folders as indicated</t>
  </si>
  <si>
    <t>healmy5_tasks2</t>
  </si>
  <si>
    <t>logged</t>
  </si>
  <si>
    <t>3. Copy / paste  file inside app/controllers</t>
  </si>
  <si>
    <t>UserController.php</t>
  </si>
  <si>
    <t>LoggedController.php</t>
  </si>
  <si>
    <t>Route::get('/',function() {</t>
  </si>
  <si>
    <t>Route::controller('user','UserController');</t>
  </si>
  <si>
    <t>Route::controller('logged','LoggedController');</t>
  </si>
  <si>
    <t xml:space="preserve">    return View::make('user.login')</t>
  </si>
  <si>
    <t xml:space="preserve">    -&gt;with('title','Wellcome');</t>
  </si>
  <si>
    <t>CONTROLLER - ROUTE GENERATOR VERSION 1</t>
  </si>
  <si>
    <t>URI prefix</t>
  </si>
  <si>
    <t>alejo</t>
  </si>
  <si>
    <t>Controller name</t>
  </si>
  <si>
    <t>alex</t>
  </si>
  <si>
    <t>Route</t>
  </si>
  <si>
    <t>Route::('</t>
  </si>
  <si>
    <t>','</t>
  </si>
  <si>
    <t>');</t>
  </si>
  <si>
    <t>action</t>
  </si>
  <si>
    <t>Syntax</t>
  </si>
  <si>
    <t>URI</t>
  </si>
  <si>
    <t>link_to</t>
  </si>
  <si>
    <t>name</t>
  </si>
  <si>
    <t>get</t>
  </si>
  <si>
    <t>addtask</t>
  </si>
  <si>
    <t xml:space="preserve">public function </t>
  </si>
  <si>
    <t>() {}</t>
  </si>
  <si>
    <t>post</t>
  </si>
  <si>
    <t>LARAVEL FORM GENERATOR V1</t>
  </si>
  <si>
    <t>Note: many cells are concatenated with "HTML template v1" spreadsheet that belongs to this Excel book</t>
  </si>
  <si>
    <t>Syntax rules</t>
  </si>
  <si>
    <t>1. In order to avoid id conflicts all id and names are prefixed with table name</t>
  </si>
  <si>
    <t>2. All fields have an "error message" tag.</t>
  </si>
  <si>
    <t>3. All error message tags have the same field id, appended with "_mssg"</t>
  </si>
  <si>
    <t>Namefield</t>
  </si>
  <si>
    <t>id=</t>
  </si>
  <si>
    <t>mssg</t>
  </si>
  <si>
    <t>AJAX form</t>
  </si>
  <si>
    <t>.js</t>
  </si>
  <si>
    <t>_mssg</t>
  </si>
  <si>
    <t xml:space="preserve">var </t>
  </si>
  <si>
    <t>$('#</t>
  </si>
  <si>
    <t>=$('#</t>
  </si>
  <si>
    <t>').val();</t>
  </si>
  <si>
    <t>Button id</t>
  </si>
  <si>
    <t>').click(function() {</t>
  </si>
  <si>
    <t>p_owner</t>
  </si>
  <si>
    <t>projects</t>
  </si>
  <si>
    <t>var data={</t>
  </si>
  <si>
    <t>AJAX object</t>
  </si>
  <si>
    <t>};</t>
  </si>
  <si>
    <t>var route='</t>
  </si>
  <si>
    <t>';</t>
  </si>
  <si>
    <t>$.post(route,data,function(result){     });</t>
  </si>
  <si>
    <t>controller (no suffix)</t>
  </si>
  <si>
    <t>Action</t>
  </si>
  <si>
    <t>TABLE RELATIONS METHODS V1</t>
  </si>
  <si>
    <t>Table relations are indeed very sensible to mistakes.</t>
  </si>
  <si>
    <t>This sheet contains some automated code generators that have been tested</t>
  </si>
  <si>
    <t>without returning an error.</t>
  </si>
  <si>
    <t>Email active user can be retrieved with Auth class</t>
  </si>
  <si>
    <t>$user=Auth::user()-&gt;email;</t>
  </si>
  <si>
    <t>Table that associates data with user email</t>
  </si>
  <si>
    <t>Field tha contains email</t>
  </si>
  <si>
    <t>$id=</t>
  </si>
  <si>
    <t>::where('</t>
  </si>
  <si>
    <t>','=',$user)-&gt;get(['id']);</t>
  </si>
  <si>
    <t>foreach ($id as $value) {</t>
  </si>
  <si>
    <t>::find($id);</t>
  </si>
  <si>
    <t xml:space="preserve">    //retrieve any element as object $var-&gt;age</t>
  </si>
  <si>
    <t>SOMETIMES AJAX DOES NOT WORK WELL INSIDE LARAVEL</t>
  </si>
  <si>
    <t>IF, CHECKING RIGHT SYNTAX, AJAX DOES NOT WORK, USE {{form::open}}</t>
  </si>
  <si>
    <t>WARNING: FOR UNKNOWN REASONS AT THE DATE I WROTE THIS CODE</t>
  </si>
  <si>
    <t>METHOD (30 august 2013)</t>
  </si>
  <si>
    <t>{{link_to('</t>
  </si>
  <si>
    <t>n/a</t>
  </si>
  <si>
    <t>'}}</t>
  </si>
  <si>
    <t>INFO: ONE OF THE EASIEST WAY OF MANIPULATING LARAVEL ORM MODELS</t>
  </si>
  <si>
    <t>IS WITH "Model::find($id)". TRY TO USE IT AS STANDARD METHOD.</t>
  </si>
  <si>
    <t>1. Method for retrieving some table with email filtering and WITHOUT TABLE RELATIONSHIP</t>
  </si>
  <si>
    <t xml:space="preserve">Method for retrieving information when user belongs to </t>
  </si>
  <si>
    <t>main table of allowance table</t>
  </si>
  <si>
    <t>Main (displayable) table:</t>
  </si>
  <si>
    <t>Allowance table</t>
  </si>
  <si>
    <t>Model</t>
  </si>
  <si>
    <t>projectpermissions</t>
  </si>
  <si>
    <t>Relational id</t>
  </si>
  <si>
    <t>THIS IS A MUST AS IS A LARAVEL STANDARD</t>
  </si>
  <si>
    <t>=Project::all();</t>
  </si>
  <si>
    <t>foreach (</t>
  </si>
  <si>
    <t xml:space="preserve"> as $value){</t>
  </si>
  <si>
    <t>::find($value-&gt;id);</t>
  </si>
  <si>
    <t>Field with user email</t>
  </si>
  <si>
    <t>$owner=$value-&gt;</t>
  </si>
  <si>
    <t>TABLE RELATIONS</t>
  </si>
  <si>
    <t>Required model configurations</t>
  </si>
  <si>
    <t>Open models and stablish relations</t>
  </si>
  <si>
    <t>1. Check that allowance table has this field</t>
  </si>
  <si>
    <t>2. Open main table model and set relation type "has many"</t>
  </si>
  <si>
    <t>//app/models/</t>
  </si>
  <si>
    <t xml:space="preserve"> () {</t>
  </si>
  <si>
    <t>return $this-&gt;hasMany('</t>
  </si>
  <si>
    <t>3. Open allowance table model and set "belongsTo" relation type</t>
  </si>
  <si>
    <t>return $this-&gt;belongsTo('</t>
  </si>
  <si>
    <t>//Nothing new here</t>
  </si>
  <si>
    <t>//Just retrieving all data from table</t>
  </si>
  <si>
    <t>//Iteration all over table data</t>
  </si>
  <si>
    <t>//selection of primary id (remember that is an iteration)</t>
  </si>
  <si>
    <t>//selection of email field</t>
  </si>
  <si>
    <t>//selection of extended relation 'has many'</t>
  </si>
  <si>
    <t>&lt;?php</t>
  </si>
  <si>
    <t>THE TRICK IS HERE INDEED (CODE IS STILL INSIDE ITERATION LOOP)</t>
  </si>
  <si>
    <t>This code does not work inside controller as it contains an iteration</t>
  </si>
  <si>
    <t>with html code</t>
  </si>
  <si>
    <t xml:space="preserve">     ?&gt;</t>
  </si>
  <si>
    <t xml:space="preserve">     @if(isset($allowed[0]))</t>
  </si>
  <si>
    <t>Allowance email field</t>
  </si>
  <si>
    <t>@if($allowed[0]['</t>
  </si>
  <si>
    <t>']==$user)</t>
  </si>
  <si>
    <t xml:space="preserve">          COPY ALL HTML CODE HERE, DIVS</t>
  </si>
  <si>
    <t xml:space="preserve">          RETRIEVE DESIRED TABLE DATA WITH</t>
  </si>
  <si>
    <t>$row=</t>
  </si>
  <si>
    <t xml:space="preserve">          {{$row-&gt;field_1}}</t>
  </si>
  <si>
    <t xml:space="preserve">             …</t>
  </si>
  <si>
    <t xml:space="preserve">          {{$row-&gt;field_n}}</t>
  </si>
  <si>
    <t xml:space="preserve">          {{$row-&gt;field_2}}</t>
  </si>
  <si>
    <t xml:space="preserve">          @endif</t>
  </si>
  <si>
    <t xml:space="preserve">     @elseif ($user==$owner)</t>
  </si>
  <si>
    <t xml:space="preserve">     @endif</t>
  </si>
  <si>
    <t>$allowed=$row-&gt;</t>
  </si>
  <si>
    <t>&lt;?php }  ?&gt;</t>
  </si>
  <si>
    <t>submit_task</t>
  </si>
  <si>
    <t>task</t>
  </si>
  <si>
    <t>project</t>
  </si>
  <si>
    <t>score</t>
  </si>
  <si>
    <t>4. Add column to table</t>
  </si>
  <si>
    <t>ADDING COLUMNS TO TABLES</t>
  </si>
  <si>
    <t>column name</t>
  </si>
  <si>
    <t>Type</t>
  </si>
  <si>
    <t>thetasks</t>
  </si>
  <si>
    <t>project_id</t>
  </si>
  <si>
    <t>php artisan generate:migration add_project_id_to_table_thetasks --fields="project_id:integer"</t>
  </si>
  <si>
    <t>PENDING TO AUTOMATE WITH EXCEL CONCATENATIONS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</si>
</sst>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  <xf numFmtId="0" fontId="9" fillId="4" borderId="0" xfId="0" quotePrefix="1" applyFont="1" applyFill="1"/>
    <xf numFmtId="0" fontId="8" fillId="4" borderId="0" xfId="0" quotePrefix="1" applyFont="1" applyFill="1"/>
    <xf numFmtId="0" fontId="18" fillId="4" borderId="0" xfId="0" applyFont="1" applyFill="1"/>
    <xf numFmtId="0" fontId="14" fillId="4" borderId="2" xfId="0" applyFont="1" applyFill="1" applyBorder="1"/>
    <xf numFmtId="0" fontId="8" fillId="2" borderId="0" xfId="0" applyFont="1" applyFill="1"/>
    <xf numFmtId="0" fontId="6" fillId="4" borderId="0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4" borderId="5" xfId="0" applyFont="1" applyFill="1" applyBorder="1"/>
    <xf numFmtId="0" fontId="6" fillId="4" borderId="6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9" xfId="0" applyFont="1" applyFill="1" applyBorder="1"/>
    <xf numFmtId="0" fontId="6" fillId="4" borderId="10" xfId="0" applyFont="1" applyFill="1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13" xfId="0" applyFont="1" applyFill="1" applyBorder="1"/>
    <xf numFmtId="0" fontId="6" fillId="4" borderId="14" xfId="0" applyFont="1" applyFill="1" applyBorder="1"/>
    <xf numFmtId="0" fontId="6" fillId="4" borderId="15" xfId="0" applyFont="1" applyFill="1" applyBorder="1"/>
    <xf numFmtId="0" fontId="6" fillId="4" borderId="16" xfId="0" applyFont="1" applyFill="1" applyBorder="1"/>
    <xf numFmtId="0" fontId="8" fillId="6" borderId="0" xfId="0" applyFont="1" applyFill="1"/>
    <xf numFmtId="0" fontId="8" fillId="6" borderId="0" xfId="0" quotePrefix="1" applyFont="1" applyFill="1"/>
    <xf numFmtId="0" fontId="19" fillId="2" borderId="0" xfId="0" applyFont="1" applyFill="1"/>
    <xf numFmtId="0" fontId="6" fillId="2" borderId="0" xfId="0" applyFont="1" applyFill="1"/>
    <xf numFmtId="0" fontId="20" fillId="8" borderId="0" xfId="0" applyFont="1" applyFill="1"/>
    <xf numFmtId="0" fontId="8" fillId="9" borderId="0" xfId="0" applyFont="1" applyFill="1"/>
    <xf numFmtId="0" fontId="21" fillId="10" borderId="0" xfId="0" applyFont="1" applyFill="1"/>
    <xf numFmtId="0" fontId="22" fillId="4" borderId="0" xfId="0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3B073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114301</xdr:rowOff>
    </xdr:from>
    <xdr:to>
      <xdr:col>9</xdr:col>
      <xdr:colOff>209550</xdr:colOff>
      <xdr:row>13</xdr:row>
      <xdr:rowOff>38101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5250" y="685801"/>
          <a:ext cx="69723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6" zoomScaleNormal="100" workbookViewId="0">
      <selection activeCell="G87" sqref="G87"/>
    </sheetView>
  </sheetViews>
  <sheetFormatPr baseColWidth="10" defaultRowHeight="15" x14ac:dyDescent="0.25"/>
  <cols>
    <col min="1" max="16384" width="11.42578125" style="10"/>
  </cols>
  <sheetData>
    <row r="1" spans="1:7" s="48" customFormat="1" hidden="1" x14ac:dyDescent="0.25">
      <c r="A1" s="48" t="s">
        <v>321</v>
      </c>
      <c r="B1" s="48" t="s">
        <v>346</v>
      </c>
      <c r="C1" s="48" t="s">
        <v>386</v>
      </c>
      <c r="D1" s="48" t="s">
        <v>360</v>
      </c>
    </row>
    <row r="2" spans="1:7" s="48" customFormat="1" hidden="1" x14ac:dyDescent="0.25">
      <c r="A2" s="48" t="s">
        <v>322</v>
      </c>
      <c r="B2" s="48" t="s">
        <v>347</v>
      </c>
      <c r="C2" s="48" t="s">
        <v>356</v>
      </c>
      <c r="D2" s="49" t="s">
        <v>374</v>
      </c>
    </row>
    <row r="3" spans="1:7" s="48" customFormat="1" hidden="1" x14ac:dyDescent="0.25">
      <c r="A3" s="49" t="s">
        <v>323</v>
      </c>
      <c r="B3" s="48" t="s">
        <v>378</v>
      </c>
      <c r="C3" s="48" t="s">
        <v>282</v>
      </c>
      <c r="D3" s="49" t="s">
        <v>375</v>
      </c>
    </row>
    <row r="4" spans="1:7" s="48" customFormat="1" hidden="1" x14ac:dyDescent="0.25">
      <c r="A4" s="48" t="s">
        <v>325</v>
      </c>
      <c r="B4" s="48" t="s">
        <v>348</v>
      </c>
      <c r="C4" s="48" t="s">
        <v>357</v>
      </c>
    </row>
    <row r="5" spans="1:7" s="48" customFormat="1" hidden="1" x14ac:dyDescent="0.25">
      <c r="A5" s="49" t="s">
        <v>345</v>
      </c>
      <c r="B5" s="48" t="s">
        <v>350</v>
      </c>
      <c r="C5" s="48" t="s">
        <v>358</v>
      </c>
    </row>
    <row r="8" spans="1:7" x14ac:dyDescent="0.25">
      <c r="B8" s="21" t="s">
        <v>313</v>
      </c>
    </row>
    <row r="9" spans="1:7" x14ac:dyDescent="0.25">
      <c r="B9" s="10" t="s">
        <v>314</v>
      </c>
    </row>
    <row r="10" spans="1:7" x14ac:dyDescent="0.25">
      <c r="B10" s="10" t="s">
        <v>315</v>
      </c>
    </row>
    <row r="11" spans="1:7" x14ac:dyDescent="0.25">
      <c r="B11" s="10" t="s">
        <v>316</v>
      </c>
    </row>
    <row r="13" spans="1:7" x14ac:dyDescent="0.25">
      <c r="B13" s="54" t="s">
        <v>334</v>
      </c>
      <c r="C13" s="54"/>
      <c r="D13" s="54"/>
      <c r="E13" s="54"/>
      <c r="F13" s="54"/>
      <c r="G13" s="54"/>
    </row>
    <row r="14" spans="1:7" x14ac:dyDescent="0.25">
      <c r="B14" s="54" t="s">
        <v>335</v>
      </c>
      <c r="C14" s="54"/>
      <c r="D14" s="54"/>
      <c r="E14" s="54"/>
      <c r="F14" s="54"/>
      <c r="G14" s="54"/>
    </row>
    <row r="16" spans="1:7" x14ac:dyDescent="0.25">
      <c r="B16" s="10" t="s">
        <v>336</v>
      </c>
    </row>
    <row r="17" spans="2:5" x14ac:dyDescent="0.25">
      <c r="B17" s="10" t="s">
        <v>317</v>
      </c>
    </row>
    <row r="18" spans="2:5" x14ac:dyDescent="0.25">
      <c r="B18" s="10" t="s">
        <v>319</v>
      </c>
    </row>
    <row r="19" spans="2:5" x14ac:dyDescent="0.25">
      <c r="B19" s="9" t="s">
        <v>304</v>
      </c>
      <c r="C19" s="9"/>
      <c r="D19" s="16" t="str">
        <f>UPPER(LEFT(B19,1))&amp;RIGHT(B19,LEN(B19)-1)</f>
        <v>Projects</v>
      </c>
    </row>
    <row r="20" spans="2:5" x14ac:dyDescent="0.25">
      <c r="B20" s="10" t="s">
        <v>320</v>
      </c>
    </row>
    <row r="21" spans="2:5" x14ac:dyDescent="0.25">
      <c r="B21" s="9" t="s">
        <v>303</v>
      </c>
      <c r="C21" s="9"/>
    </row>
    <row r="23" spans="2:5" x14ac:dyDescent="0.25">
      <c r="B23" s="50" t="s">
        <v>318</v>
      </c>
      <c r="C23" s="50"/>
      <c r="D23" s="50"/>
      <c r="E23" s="50"/>
    </row>
    <row r="24" spans="2:5" x14ac:dyDescent="0.25">
      <c r="B24" s="50" t="str">
        <f>A1&amp;D192&amp;A2&amp;B21&amp;A3</f>
        <v>$id=::where('p_owner','=',$user)-&gt;get(['id']);</v>
      </c>
      <c r="C24" s="50"/>
      <c r="D24" s="50"/>
      <c r="E24" s="50"/>
    </row>
    <row r="25" spans="2:5" x14ac:dyDescent="0.25">
      <c r="B25" s="50" t="s">
        <v>324</v>
      </c>
      <c r="C25" s="50"/>
      <c r="D25" s="50"/>
      <c r="E25" s="50"/>
    </row>
    <row r="26" spans="2:5" x14ac:dyDescent="0.25">
      <c r="B26" s="50" t="str">
        <f>"$"&amp;LEFT(B19,LEN(B19)-1)&amp;"="&amp;LEFT(D19,LEN(D19)-1)&amp;A4</f>
        <v>$project=Project::find($id);</v>
      </c>
      <c r="C26" s="50"/>
      <c r="D26" s="50"/>
      <c r="E26" s="50"/>
    </row>
    <row r="27" spans="2:5" x14ac:dyDescent="0.25">
      <c r="B27" s="51" t="s">
        <v>326</v>
      </c>
      <c r="C27" s="50"/>
      <c r="D27" s="50"/>
      <c r="E27" s="50"/>
    </row>
    <row r="28" spans="2:5" x14ac:dyDescent="0.25">
      <c r="B28" s="50" t="s">
        <v>39</v>
      </c>
      <c r="C28" s="50"/>
      <c r="D28" s="50"/>
      <c r="E28" s="50"/>
    </row>
    <row r="29" spans="2:5" x14ac:dyDescent="0.25">
      <c r="B29" s="50"/>
      <c r="C29" s="50"/>
      <c r="D29" s="50"/>
      <c r="E29" s="50"/>
    </row>
    <row r="31" spans="2:5" x14ac:dyDescent="0.25">
      <c r="B31" s="10" t="s">
        <v>351</v>
      </c>
    </row>
    <row r="32" spans="2:5" x14ac:dyDescent="0.25">
      <c r="B32" s="10" t="s">
        <v>337</v>
      </c>
    </row>
    <row r="33" spans="2:7" x14ac:dyDescent="0.25">
      <c r="B33" s="10" t="s">
        <v>338</v>
      </c>
      <c r="G33" s="16" t="s">
        <v>341</v>
      </c>
    </row>
    <row r="34" spans="2:7" x14ac:dyDescent="0.25">
      <c r="B34" s="10" t="s">
        <v>339</v>
      </c>
      <c r="D34" s="9" t="s">
        <v>304</v>
      </c>
      <c r="E34" s="9"/>
      <c r="F34" s="16" t="str">
        <f>LEFT(D34,LEN(D34)-1)</f>
        <v>project</v>
      </c>
      <c r="G34" s="16" t="str">
        <f>UPPER(LEFT(F34,1))&amp;RIGHT(F34,LEN(F34)-1)</f>
        <v>Project</v>
      </c>
    </row>
    <row r="35" spans="2:7" x14ac:dyDescent="0.25">
      <c r="B35" s="10" t="s">
        <v>349</v>
      </c>
      <c r="D35" s="9" t="s">
        <v>303</v>
      </c>
      <c r="E35" s="9"/>
      <c r="F35" s="16"/>
      <c r="G35" s="16"/>
    </row>
    <row r="36" spans="2:7" x14ac:dyDescent="0.25">
      <c r="B36" s="10" t="s">
        <v>340</v>
      </c>
      <c r="D36" s="9" t="s">
        <v>342</v>
      </c>
      <c r="E36" s="9"/>
      <c r="F36" s="16" t="str">
        <f>LEFT(D36,LEN(D36)-1)</f>
        <v>projectpermission</v>
      </c>
      <c r="G36" s="16" t="str">
        <f>UPPER(LEFT(F36,1))&amp;RIGHT(F36,LEN(F36)-1)</f>
        <v>Projectpermission</v>
      </c>
    </row>
    <row r="37" spans="2:7" x14ac:dyDescent="0.25">
      <c r="B37" s="10" t="s">
        <v>373</v>
      </c>
      <c r="D37" s="9" t="s">
        <v>168</v>
      </c>
      <c r="E37" s="9"/>
      <c r="F37" s="16"/>
      <c r="G37" s="16"/>
    </row>
    <row r="39" spans="2:7" x14ac:dyDescent="0.25">
      <c r="B39" s="21" t="s">
        <v>352</v>
      </c>
    </row>
    <row r="40" spans="2:7" x14ac:dyDescent="0.25">
      <c r="B40" s="10" t="s">
        <v>353</v>
      </c>
    </row>
    <row r="41" spans="2:7" x14ac:dyDescent="0.25">
      <c r="B41" s="10" t="s">
        <v>354</v>
      </c>
    </row>
    <row r="42" spans="2:7" x14ac:dyDescent="0.25">
      <c r="B42" s="10" t="s">
        <v>343</v>
      </c>
      <c r="D42" s="22" t="str">
        <f>F34&amp;"_id"</f>
        <v>project_id</v>
      </c>
      <c r="E42" s="10" t="s">
        <v>344</v>
      </c>
    </row>
    <row r="44" spans="2:7" x14ac:dyDescent="0.25">
      <c r="B44" s="10" t="s">
        <v>355</v>
      </c>
    </row>
    <row r="45" spans="2:7" x14ac:dyDescent="0.25">
      <c r="B45" s="55" t="str">
        <f>C2&amp;G34&amp;".php"</f>
        <v>//app/models/Project.php</v>
      </c>
    </row>
    <row r="46" spans="2:7" x14ac:dyDescent="0.25">
      <c r="D46" s="22" t="str">
        <f>C3&amp;F36&amp;C4</f>
        <v>public function projectpermission () {</v>
      </c>
    </row>
    <row r="47" spans="2:7" x14ac:dyDescent="0.25">
      <c r="D47" s="22" t="str">
        <f>C5&amp;G36&amp;"');"</f>
        <v>return $this-&gt;hasMany('Projectpermission');</v>
      </c>
    </row>
    <row r="48" spans="2:7" x14ac:dyDescent="0.25">
      <c r="D48" s="22" t="s">
        <v>39</v>
      </c>
    </row>
    <row r="50" spans="2:8" x14ac:dyDescent="0.25">
      <c r="B50" s="10" t="s">
        <v>359</v>
      </c>
    </row>
    <row r="51" spans="2:8" x14ac:dyDescent="0.25">
      <c r="B51" s="55" t="str">
        <f>C2&amp;G36&amp;".php"</f>
        <v>//app/models/Projectpermission.php</v>
      </c>
    </row>
    <row r="52" spans="2:8" x14ac:dyDescent="0.25">
      <c r="D52" s="22" t="str">
        <f>C3&amp;F34&amp;C4</f>
        <v>public function project () {</v>
      </c>
    </row>
    <row r="53" spans="2:8" x14ac:dyDescent="0.25">
      <c r="D53" s="22" t="str">
        <f>D1&amp;G34&amp;"');"</f>
        <v>return $this-&gt;belongsTo('Project');</v>
      </c>
    </row>
    <row r="54" spans="2:8" x14ac:dyDescent="0.25">
      <c r="D54" s="22" t="s">
        <v>39</v>
      </c>
    </row>
    <row r="56" spans="2:8" x14ac:dyDescent="0.25">
      <c r="B56" s="10" t="s">
        <v>369</v>
      </c>
    </row>
    <row r="57" spans="2:8" x14ac:dyDescent="0.25">
      <c r="B57" s="10" t="s">
        <v>370</v>
      </c>
    </row>
    <row r="58" spans="2:8" x14ac:dyDescent="0.25">
      <c r="D58" s="22" t="s">
        <v>367</v>
      </c>
    </row>
    <row r="59" spans="2:8" x14ac:dyDescent="0.25">
      <c r="D59" s="22" t="s">
        <v>318</v>
      </c>
      <c r="G59" s="10" t="s">
        <v>361</v>
      </c>
    </row>
    <row r="60" spans="2:8" x14ac:dyDescent="0.25">
      <c r="D60" s="22" t="str">
        <f>"$"&amp;F34&amp;A5</f>
        <v>$project=Project::all();</v>
      </c>
      <c r="G60" s="10" t="s">
        <v>362</v>
      </c>
    </row>
    <row r="61" spans="2:8" x14ac:dyDescent="0.25">
      <c r="D61" s="22" t="str">
        <f>B1&amp;"$"&amp;F34&amp;B2</f>
        <v>foreach ($project as $value){</v>
      </c>
      <c r="G61" s="10" t="s">
        <v>363</v>
      </c>
    </row>
    <row r="62" spans="2:8" x14ac:dyDescent="0.25">
      <c r="D62" s="22" t="str">
        <f>"     "&amp;B3&amp;G34&amp;B4</f>
        <v xml:space="preserve">     $row=Project::find($value-&gt;id);</v>
      </c>
      <c r="G62" s="10" t="s">
        <v>364</v>
      </c>
    </row>
    <row r="63" spans="2:8" x14ac:dyDescent="0.25">
      <c r="D63" s="22" t="str">
        <f>"     "&amp;B5&amp;D35&amp;";"</f>
        <v xml:space="preserve">     $owner=$value-&gt;p_owner;</v>
      </c>
      <c r="G63" s="10" t="s">
        <v>365</v>
      </c>
    </row>
    <row r="64" spans="2:8" x14ac:dyDescent="0.25">
      <c r="D64" s="22" t="str">
        <f>"     "&amp;C1&amp;F36&amp;";"</f>
        <v xml:space="preserve">     $allowed=$row-&gt;projectpermission;</v>
      </c>
      <c r="H64" s="10" t="s">
        <v>366</v>
      </c>
    </row>
    <row r="65" spans="2:4" x14ac:dyDescent="0.25">
      <c r="D65" s="22" t="s">
        <v>371</v>
      </c>
    </row>
    <row r="66" spans="2:4" x14ac:dyDescent="0.25">
      <c r="B66" s="10" t="s">
        <v>368</v>
      </c>
    </row>
    <row r="67" spans="2:4" x14ac:dyDescent="0.25">
      <c r="D67" s="22" t="s">
        <v>372</v>
      </c>
    </row>
    <row r="68" spans="2:4" x14ac:dyDescent="0.25">
      <c r="D68" s="22" t="str">
        <f>"          "&amp;D2&amp;D37&amp;D3</f>
        <v xml:space="preserve">          @if($allowed[0]['email']==$user)</v>
      </c>
    </row>
    <row r="69" spans="2:4" x14ac:dyDescent="0.25">
      <c r="D69" s="10" t="s">
        <v>376</v>
      </c>
    </row>
    <row r="70" spans="2:4" x14ac:dyDescent="0.25">
      <c r="D70" s="10" t="s">
        <v>377</v>
      </c>
    </row>
    <row r="71" spans="2:4" x14ac:dyDescent="0.25">
      <c r="D71" s="10" t="s">
        <v>379</v>
      </c>
    </row>
    <row r="72" spans="2:4" x14ac:dyDescent="0.25">
      <c r="D72" s="10" t="s">
        <v>382</v>
      </c>
    </row>
    <row r="73" spans="2:4" x14ac:dyDescent="0.25">
      <c r="D73" s="10" t="s">
        <v>380</v>
      </c>
    </row>
    <row r="74" spans="2:4" x14ac:dyDescent="0.25">
      <c r="D74" s="10" t="s">
        <v>381</v>
      </c>
    </row>
    <row r="75" spans="2:4" x14ac:dyDescent="0.25">
      <c r="D75" s="22" t="s">
        <v>383</v>
      </c>
    </row>
    <row r="76" spans="2:4" x14ac:dyDescent="0.25">
      <c r="D76" s="22" t="s">
        <v>384</v>
      </c>
    </row>
    <row r="77" spans="2:4" x14ac:dyDescent="0.25">
      <c r="D77" s="10" t="s">
        <v>376</v>
      </c>
    </row>
    <row r="78" spans="2:4" x14ac:dyDescent="0.25">
      <c r="D78" s="10" t="s">
        <v>377</v>
      </c>
    </row>
    <row r="79" spans="2:4" x14ac:dyDescent="0.25">
      <c r="D79" s="10" t="s">
        <v>379</v>
      </c>
    </row>
    <row r="80" spans="2:4" x14ac:dyDescent="0.25">
      <c r="D80" s="10" t="s">
        <v>382</v>
      </c>
    </row>
    <row r="81" spans="4:4" x14ac:dyDescent="0.25">
      <c r="D81" s="10" t="s">
        <v>380</v>
      </c>
    </row>
    <row r="82" spans="4:4" x14ac:dyDescent="0.25">
      <c r="D82" s="10" t="s">
        <v>381</v>
      </c>
    </row>
    <row r="84" spans="4:4" x14ac:dyDescent="0.25">
      <c r="D84" s="22" t="s">
        <v>385</v>
      </c>
    </row>
    <row r="85" spans="4:4" x14ac:dyDescent="0.25">
      <c r="D85" s="22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opLeftCell="A30" workbookViewId="0">
      <selection activeCell="C53" sqref="C53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9" x14ac:dyDescent="0.25">
      <c r="B49" s="3" t="s">
        <v>86</v>
      </c>
    </row>
    <row r="52" spans="2:9" x14ac:dyDescent="0.25">
      <c r="B52" s="3" t="s">
        <v>392</v>
      </c>
    </row>
    <row r="53" spans="2:9" x14ac:dyDescent="0.25">
      <c r="B53" s="15" t="s">
        <v>82</v>
      </c>
      <c r="C53" s="2" t="s">
        <v>92</v>
      </c>
      <c r="D53" s="2"/>
      <c r="E53" s="2"/>
      <c r="F53" s="2"/>
      <c r="G53" s="2"/>
      <c r="H53" s="2"/>
      <c r="I5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7" workbookViewId="0">
      <selection activeCell="B51" sqref="B51"/>
    </sheetView>
  </sheetViews>
  <sheetFormatPr baseColWidth="10" defaultRowHeight="15" x14ac:dyDescent="0.25"/>
  <cols>
    <col min="1" max="16384" width="11.42578125" style="10"/>
  </cols>
  <sheetData>
    <row r="1" spans="1:15" s="18" customFormat="1" hidden="1" x14ac:dyDescent="0.25">
      <c r="A1" s="18" t="s">
        <v>296</v>
      </c>
      <c r="B1" s="19" t="s">
        <v>308</v>
      </c>
    </row>
    <row r="2" spans="1:15" s="18" customFormat="1" hidden="1" x14ac:dyDescent="0.25">
      <c r="A2" s="18" t="s">
        <v>297</v>
      </c>
      <c r="B2" s="19" t="s">
        <v>309</v>
      </c>
    </row>
    <row r="3" spans="1:15" s="18" customFormat="1" hidden="1" x14ac:dyDescent="0.25">
      <c r="A3" s="19" t="s">
        <v>299</v>
      </c>
      <c r="B3" s="19"/>
    </row>
    <row r="4" spans="1:15" s="18" customFormat="1" hidden="1" x14ac:dyDescent="0.25">
      <c r="A4" s="19" t="s">
        <v>300</v>
      </c>
      <c r="B4" s="19"/>
    </row>
    <row r="5" spans="1:15" s="18" customFormat="1" hidden="1" x14ac:dyDescent="0.25">
      <c r="A5" s="18" t="s">
        <v>298</v>
      </c>
      <c r="B5" s="19"/>
    </row>
    <row r="6" spans="1:15" s="18" customFormat="1" hidden="1" x14ac:dyDescent="0.25">
      <c r="A6" s="19" t="s">
        <v>302</v>
      </c>
      <c r="B6" s="19"/>
    </row>
    <row r="8" spans="1:15" x14ac:dyDescent="0.25">
      <c r="B8" s="21" t="s">
        <v>285</v>
      </c>
    </row>
    <row r="9" spans="1:15" x14ac:dyDescent="0.25">
      <c r="B9" s="10" t="s">
        <v>286</v>
      </c>
    </row>
    <row r="11" spans="1:15" x14ac:dyDescent="0.25">
      <c r="B11" s="10" t="s">
        <v>287</v>
      </c>
    </row>
    <row r="12" spans="1:15" x14ac:dyDescent="0.25">
      <c r="B12" s="10" t="s">
        <v>288</v>
      </c>
    </row>
    <row r="13" spans="1:15" x14ac:dyDescent="0.25">
      <c r="B13" s="10" t="s">
        <v>289</v>
      </c>
    </row>
    <row r="14" spans="1:15" x14ac:dyDescent="0.25">
      <c r="B14" s="10" t="s">
        <v>290</v>
      </c>
    </row>
    <row r="16" spans="1:15" x14ac:dyDescent="0.25">
      <c r="B16" s="21" t="s">
        <v>291</v>
      </c>
      <c r="C16" s="21" t="s">
        <v>292</v>
      </c>
      <c r="E16" s="21" t="s">
        <v>293</v>
      </c>
      <c r="H16" s="21" t="s">
        <v>291</v>
      </c>
      <c r="I16" s="21" t="s">
        <v>292</v>
      </c>
      <c r="K16" s="21" t="s">
        <v>293</v>
      </c>
      <c r="N16" s="10" t="s">
        <v>306</v>
      </c>
      <c r="O16" s="10" t="s">
        <v>306</v>
      </c>
    </row>
    <row r="17" spans="2:15" x14ac:dyDescent="0.25">
      <c r="B17" s="34" t="str">
        <f>IF('AutoLaravel v1'!C46&lt;&gt;"",'AutoLaravel v1'!C46,"")</f>
        <v>task</v>
      </c>
      <c r="C17" s="35" t="str">
        <f>IF(B17="","",'AutoLaravel v1'!$D$44&amp;"_"&amp;B17)</f>
        <v>projects_task</v>
      </c>
      <c r="D17" s="35"/>
      <c r="E17" s="35" t="str">
        <f>IF(B17="","",C17&amp;$A$1)</f>
        <v>projects_task_mssg</v>
      </c>
      <c r="F17" s="36"/>
      <c r="H17" s="34" t="str">
        <f>IF('AutoLaravel v1'!G46&lt;&gt;"",'AutoLaravel v1'!G46,"")</f>
        <v/>
      </c>
      <c r="I17" s="35" t="str">
        <f>'AutoLaravel v1'!$D$44&amp;"_"&amp;H17</f>
        <v>projects_</v>
      </c>
      <c r="J17" s="35"/>
      <c r="K17" s="35" t="str">
        <f t="shared" ref="K17:K26" si="0">I17&amp;$A$1</f>
        <v>projects__mssg</v>
      </c>
      <c r="L17" s="36"/>
      <c r="N17" s="42" t="str">
        <f>B17</f>
        <v>task</v>
      </c>
      <c r="O17" s="43" t="str">
        <f>IF(H17&lt;&gt;"",",","")&amp;H17</f>
        <v/>
      </c>
    </row>
    <row r="18" spans="2:15" x14ac:dyDescent="0.25">
      <c r="B18" s="37" t="str">
        <f>IF('AutoLaravel v1'!C47&lt;&gt;"",'AutoLaravel v1'!C47,"")</f>
        <v>project</v>
      </c>
      <c r="C18" s="33" t="str">
        <f>IF(B18="","",'AutoLaravel v1'!$D$44&amp;"_"&amp;B18)</f>
        <v>projects_project</v>
      </c>
      <c r="D18" s="33"/>
      <c r="E18" s="33" t="str">
        <f t="shared" ref="E18:E26" si="1">IF(B18="","",C18&amp;$A$1)</f>
        <v>projects_project_mssg</v>
      </c>
      <c r="F18" s="38"/>
      <c r="H18" s="37" t="str">
        <f>IF('AutoLaravel v1'!G47&lt;&gt;"",'AutoLaravel v1'!G47,"")</f>
        <v/>
      </c>
      <c r="I18" s="33" t="str">
        <f>'AutoLaravel v1'!$D$44&amp;"_"&amp;H18</f>
        <v>projects_</v>
      </c>
      <c r="J18" s="33"/>
      <c r="K18" s="33" t="str">
        <f t="shared" si="0"/>
        <v>projects__mssg</v>
      </c>
      <c r="L18" s="38"/>
      <c r="N18" s="44" t="str">
        <f>IF(B18&lt;&gt;"",",","")&amp;B18</f>
        <v>,project</v>
      </c>
      <c r="O18" s="45" t="str">
        <f t="shared" ref="O18:O26" si="2">IF(H18&lt;&gt;"",",","")&amp;H18</f>
        <v/>
      </c>
    </row>
    <row r="19" spans="2:15" x14ac:dyDescent="0.25">
      <c r="B19" s="37" t="str">
        <f>IF('AutoLaravel v1'!C48&lt;&gt;"",'AutoLaravel v1'!C48,"")</f>
        <v>score</v>
      </c>
      <c r="C19" s="33" t="str">
        <f>IF(B19="","",'AutoLaravel v1'!$D$44&amp;"_"&amp;B19)</f>
        <v>projects_score</v>
      </c>
      <c r="D19" s="33"/>
      <c r="E19" s="33" t="str">
        <f t="shared" si="1"/>
        <v>projects_score_mssg</v>
      </c>
      <c r="F19" s="38"/>
      <c r="H19" s="37" t="str">
        <f>IF('AutoLaravel v1'!G48&lt;&gt;"",'AutoLaravel v1'!G48,"")</f>
        <v/>
      </c>
      <c r="I19" s="33" t="str">
        <f>'AutoLaravel v1'!$D$44&amp;"_"&amp;H19</f>
        <v>projects_</v>
      </c>
      <c r="J19" s="33"/>
      <c r="K19" s="33" t="str">
        <f t="shared" si="0"/>
        <v>projects__mssg</v>
      </c>
      <c r="L19" s="38"/>
      <c r="N19" s="44" t="str">
        <f t="shared" ref="N19:N26" si="3">IF(B19&lt;&gt;"",",","")&amp;B19</f>
        <v>,score</v>
      </c>
      <c r="O19" s="45" t="str">
        <f t="shared" si="2"/>
        <v/>
      </c>
    </row>
    <row r="20" spans="2:15" x14ac:dyDescent="0.25">
      <c r="B20" s="37" t="str">
        <f>IF('AutoLaravel v1'!C49&lt;&gt;"",'AutoLaravel v1'!C49,"")</f>
        <v/>
      </c>
      <c r="C20" s="33" t="str">
        <f>IF(B20="","",'AutoLaravel v1'!$D$44&amp;"_"&amp;B20)</f>
        <v/>
      </c>
      <c r="D20" s="33"/>
      <c r="E20" s="33" t="str">
        <f t="shared" si="1"/>
        <v/>
      </c>
      <c r="F20" s="38"/>
      <c r="H20" s="37" t="str">
        <f>IF('AutoLaravel v1'!G49&lt;&gt;"",'AutoLaravel v1'!G49,"")</f>
        <v/>
      </c>
      <c r="I20" s="33" t="str">
        <f>'AutoLaravel v1'!$D$44&amp;"_"&amp;H20</f>
        <v>projects_</v>
      </c>
      <c r="J20" s="33"/>
      <c r="K20" s="33" t="str">
        <f t="shared" si="0"/>
        <v>projects__mssg</v>
      </c>
      <c r="L20" s="38"/>
      <c r="N20" s="44" t="str">
        <f t="shared" si="3"/>
        <v/>
      </c>
      <c r="O20" s="45" t="str">
        <f t="shared" si="2"/>
        <v/>
      </c>
    </row>
    <row r="21" spans="2:15" x14ac:dyDescent="0.25">
      <c r="B21" s="37" t="str">
        <f>IF('AutoLaravel v1'!C50&lt;&gt;"",'AutoLaravel v1'!C50,"")</f>
        <v/>
      </c>
      <c r="C21" s="33" t="str">
        <f>IF(B21="","",'AutoLaravel v1'!$D$44&amp;"_"&amp;B21)</f>
        <v/>
      </c>
      <c r="D21" s="33"/>
      <c r="E21" s="33" t="str">
        <f t="shared" si="1"/>
        <v/>
      </c>
      <c r="F21" s="38"/>
      <c r="H21" s="37" t="str">
        <f>IF('AutoLaravel v1'!G50&lt;&gt;"",'AutoLaravel v1'!G50,"")</f>
        <v/>
      </c>
      <c r="I21" s="33" t="str">
        <f>'AutoLaravel v1'!$D$44&amp;"_"&amp;H21</f>
        <v>projects_</v>
      </c>
      <c r="J21" s="33"/>
      <c r="K21" s="33" t="str">
        <f t="shared" si="0"/>
        <v>projects__mssg</v>
      </c>
      <c r="L21" s="38"/>
      <c r="N21" s="44" t="str">
        <f t="shared" si="3"/>
        <v/>
      </c>
      <c r="O21" s="45" t="str">
        <f t="shared" si="2"/>
        <v/>
      </c>
    </row>
    <row r="22" spans="2:15" x14ac:dyDescent="0.25">
      <c r="B22" s="37" t="str">
        <f>IF('AutoLaravel v1'!C51&lt;&gt;"",'AutoLaravel v1'!C51,"")</f>
        <v/>
      </c>
      <c r="C22" s="33" t="str">
        <f>IF(B22="","",'AutoLaravel v1'!$D$44&amp;"_"&amp;B22)</f>
        <v/>
      </c>
      <c r="D22" s="33"/>
      <c r="E22" s="33" t="str">
        <f t="shared" si="1"/>
        <v/>
      </c>
      <c r="F22" s="38"/>
      <c r="H22" s="37" t="str">
        <f>IF('AutoLaravel v1'!G51&lt;&gt;"",'AutoLaravel v1'!G51,"")</f>
        <v/>
      </c>
      <c r="I22" s="33" t="str">
        <f>'AutoLaravel v1'!$D$44&amp;"_"&amp;H22</f>
        <v>projects_</v>
      </c>
      <c r="J22" s="33"/>
      <c r="K22" s="33" t="str">
        <f t="shared" si="0"/>
        <v>projects__mssg</v>
      </c>
      <c r="L22" s="38"/>
      <c r="N22" s="44" t="str">
        <f t="shared" si="3"/>
        <v/>
      </c>
      <c r="O22" s="45" t="str">
        <f t="shared" si="2"/>
        <v/>
      </c>
    </row>
    <row r="23" spans="2:15" x14ac:dyDescent="0.25">
      <c r="B23" s="37" t="str">
        <f>IF('AutoLaravel v1'!C52&lt;&gt;"",'AutoLaravel v1'!C52,"")</f>
        <v/>
      </c>
      <c r="C23" s="33" t="str">
        <f>IF(B23="","",'AutoLaravel v1'!$D$44&amp;"_"&amp;B23)</f>
        <v/>
      </c>
      <c r="D23" s="33"/>
      <c r="E23" s="33" t="str">
        <f t="shared" si="1"/>
        <v/>
      </c>
      <c r="F23" s="38"/>
      <c r="H23" s="37" t="str">
        <f>IF('AutoLaravel v1'!G52&lt;&gt;"",'AutoLaravel v1'!G52,"")</f>
        <v/>
      </c>
      <c r="I23" s="33" t="str">
        <f>'AutoLaravel v1'!$D$44&amp;"_"&amp;H23</f>
        <v>projects_</v>
      </c>
      <c r="J23" s="33"/>
      <c r="K23" s="33" t="str">
        <f t="shared" si="0"/>
        <v>projects__mssg</v>
      </c>
      <c r="L23" s="38"/>
      <c r="N23" s="44" t="str">
        <f t="shared" si="3"/>
        <v/>
      </c>
      <c r="O23" s="45" t="str">
        <f t="shared" si="2"/>
        <v/>
      </c>
    </row>
    <row r="24" spans="2:15" x14ac:dyDescent="0.25">
      <c r="B24" s="37" t="str">
        <f>IF('AutoLaravel v1'!C53&lt;&gt;"",'AutoLaravel v1'!C53,"")</f>
        <v/>
      </c>
      <c r="C24" s="33" t="str">
        <f>IF(B24="","",'AutoLaravel v1'!$D$44&amp;"_"&amp;B24)</f>
        <v/>
      </c>
      <c r="D24" s="33"/>
      <c r="E24" s="33" t="str">
        <f t="shared" si="1"/>
        <v/>
      </c>
      <c r="F24" s="38"/>
      <c r="H24" s="37" t="str">
        <f>IF('AutoLaravel v1'!G53&lt;&gt;"",'AutoLaravel v1'!G53,"")</f>
        <v/>
      </c>
      <c r="I24" s="33" t="str">
        <f>'AutoLaravel v1'!$D$44&amp;"_"&amp;H24</f>
        <v>projects_</v>
      </c>
      <c r="J24" s="33"/>
      <c r="K24" s="33" t="str">
        <f t="shared" si="0"/>
        <v>projects__mssg</v>
      </c>
      <c r="L24" s="38"/>
      <c r="N24" s="44" t="str">
        <f t="shared" si="3"/>
        <v/>
      </c>
      <c r="O24" s="45" t="str">
        <f t="shared" si="2"/>
        <v/>
      </c>
    </row>
    <row r="25" spans="2:15" x14ac:dyDescent="0.25">
      <c r="B25" s="37" t="str">
        <f>IF('AutoLaravel v1'!C54&lt;&gt;"",'AutoLaravel v1'!C54,"")</f>
        <v/>
      </c>
      <c r="C25" s="33" t="str">
        <f>IF(B25="","",'AutoLaravel v1'!$D$44&amp;"_"&amp;B25)</f>
        <v/>
      </c>
      <c r="D25" s="33"/>
      <c r="E25" s="33" t="str">
        <f t="shared" si="1"/>
        <v/>
      </c>
      <c r="F25" s="38"/>
      <c r="H25" s="37" t="str">
        <f>IF('AutoLaravel v1'!G54&lt;&gt;"",'AutoLaravel v1'!G54,"")</f>
        <v/>
      </c>
      <c r="I25" s="33" t="str">
        <f>'AutoLaravel v1'!$D$44&amp;"_"&amp;H25</f>
        <v>projects_</v>
      </c>
      <c r="J25" s="33"/>
      <c r="K25" s="33" t="str">
        <f t="shared" si="0"/>
        <v>projects__mssg</v>
      </c>
      <c r="L25" s="38"/>
      <c r="N25" s="44" t="str">
        <f t="shared" si="3"/>
        <v/>
      </c>
      <c r="O25" s="45" t="str">
        <f t="shared" si="2"/>
        <v/>
      </c>
    </row>
    <row r="26" spans="2:15" x14ac:dyDescent="0.25">
      <c r="B26" s="39" t="str">
        <f>IF('AutoLaravel v1'!C55&lt;&gt;"",'AutoLaravel v1'!C55,"")</f>
        <v/>
      </c>
      <c r="C26" s="40" t="str">
        <f>IF(B26="","",'AutoLaravel v1'!$D$44&amp;"_"&amp;B26)</f>
        <v/>
      </c>
      <c r="D26" s="40"/>
      <c r="E26" s="40" t="str">
        <f t="shared" si="1"/>
        <v/>
      </c>
      <c r="F26" s="41"/>
      <c r="H26" s="39" t="str">
        <f>IF('AutoLaravel v1'!G55&lt;&gt;"",'AutoLaravel v1'!G55,"")</f>
        <v/>
      </c>
      <c r="I26" s="40" t="str">
        <f>'AutoLaravel v1'!$D$44&amp;"_"&amp;H26</f>
        <v>projects_</v>
      </c>
      <c r="J26" s="40"/>
      <c r="K26" s="40" t="str">
        <f t="shared" si="0"/>
        <v>projects__mssg</v>
      </c>
      <c r="L26" s="41"/>
      <c r="N26" s="46" t="str">
        <f t="shared" si="3"/>
        <v/>
      </c>
      <c r="O26" s="47" t="str">
        <f t="shared" si="2"/>
        <v/>
      </c>
    </row>
    <row r="29" spans="2:15" x14ac:dyDescent="0.25">
      <c r="B29" s="52" t="s">
        <v>329</v>
      </c>
      <c r="C29" s="52"/>
      <c r="D29" s="52"/>
      <c r="E29" s="52"/>
      <c r="F29" s="52"/>
      <c r="G29" s="52"/>
    </row>
    <row r="30" spans="2:15" x14ac:dyDescent="0.25">
      <c r="B30" s="52" t="s">
        <v>327</v>
      </c>
      <c r="C30" s="52"/>
      <c r="D30" s="52"/>
      <c r="E30" s="52"/>
      <c r="F30" s="52"/>
      <c r="G30" s="52"/>
    </row>
    <row r="31" spans="2:15" x14ac:dyDescent="0.25">
      <c r="B31" s="52" t="s">
        <v>328</v>
      </c>
      <c r="C31" s="52"/>
      <c r="D31" s="52"/>
      <c r="E31" s="52"/>
      <c r="F31" s="52"/>
      <c r="G31" s="52"/>
    </row>
    <row r="32" spans="2:15" x14ac:dyDescent="0.25">
      <c r="B32" s="52" t="s">
        <v>330</v>
      </c>
      <c r="C32" s="52"/>
      <c r="D32" s="52"/>
      <c r="E32" s="52"/>
      <c r="F32" s="52"/>
      <c r="G32" s="52"/>
    </row>
    <row r="34" spans="2:6" x14ac:dyDescent="0.25">
      <c r="B34" s="10" t="s">
        <v>294</v>
      </c>
    </row>
    <row r="35" spans="2:6" x14ac:dyDescent="0.25">
      <c r="B35" s="10" t="s">
        <v>275</v>
      </c>
      <c r="D35" s="9" t="s">
        <v>281</v>
      </c>
      <c r="E35" s="16" t="str">
        <f>UPPER(LEFT(D35,1))&amp;RIGHT(D35,LEN(D35)-1)</f>
        <v>Addtask</v>
      </c>
    </row>
    <row r="36" spans="2:6" x14ac:dyDescent="0.25">
      <c r="B36" s="10" t="s">
        <v>311</v>
      </c>
      <c r="D36" s="9" t="s">
        <v>257</v>
      </c>
      <c r="E36" s="16" t="str">
        <f>UPPER(LEFT(D36,1))&amp;RIGHT(D36,LEN(D36)-1)</f>
        <v>Logged</v>
      </c>
    </row>
    <row r="37" spans="2:6" x14ac:dyDescent="0.25">
      <c r="B37" s="10" t="s">
        <v>301</v>
      </c>
      <c r="D37" s="9" t="s">
        <v>388</v>
      </c>
    </row>
    <row r="38" spans="2:6" x14ac:dyDescent="0.25">
      <c r="B38" s="10" t="s">
        <v>271</v>
      </c>
      <c r="D38" s="32" t="str">
        <f>D36&amp;"/"&amp;D35</f>
        <v>logged/addtask</v>
      </c>
    </row>
    <row r="39" spans="2:6" x14ac:dyDescent="0.25">
      <c r="B39" s="10" t="s">
        <v>295</v>
      </c>
    </row>
    <row r="40" spans="2:6" x14ac:dyDescent="0.25">
      <c r="B40" s="10" t="str">
        <f>$A$5&amp;D37&amp;A6</f>
        <v>$('#submit_task').click(function() {</v>
      </c>
    </row>
    <row r="41" spans="2:6" x14ac:dyDescent="0.25">
      <c r="B41" s="32" t="str">
        <f>IF(B17="","",$A$2&amp;B17&amp;$A$3&amp;B17&amp;$A$4)&amp;IF(B18="","",$A$2&amp;B18&amp;$A$3&amp;B18&amp;$A$4)</f>
        <v>var task=$('#task').val();var project=$('#project').val();</v>
      </c>
      <c r="C41" s="32"/>
      <c r="D41" s="32"/>
      <c r="E41" s="32"/>
      <c r="F41" s="32"/>
    </row>
    <row r="42" spans="2:6" x14ac:dyDescent="0.25">
      <c r="B42" s="32" t="str">
        <f>IF(B19="","",$A$2&amp;B19&amp;$A$3&amp;B19&amp;$A$4)&amp;IF(B20="","",$A$2&amp;B20&amp;$A$3&amp;B20&amp;$A$4)</f>
        <v>var score=$('#score').val();</v>
      </c>
      <c r="C42" s="32"/>
      <c r="D42" s="32"/>
      <c r="E42" s="32"/>
      <c r="F42" s="32"/>
    </row>
    <row r="43" spans="2:6" x14ac:dyDescent="0.25">
      <c r="B43" s="32" t="str">
        <f>IF(B21="","",$A$2&amp;B21&amp;$A$3&amp;B21&amp;$A$4)&amp;IF(B22="","",$A$2&amp;B22&amp;$A$3&amp;B22&amp;$A$4)</f>
        <v/>
      </c>
      <c r="C43" s="32"/>
      <c r="D43" s="32"/>
      <c r="E43" s="32"/>
      <c r="F43" s="32"/>
    </row>
    <row r="44" spans="2:6" x14ac:dyDescent="0.25">
      <c r="B44" s="32" t="str">
        <f>IF(B23="","",$A$2&amp;B23&amp;$A$3&amp;B23&amp;$A$4)&amp;IF(B24="","",$A$2&amp;B24&amp;$A$3&amp;B24&amp;$A$4)</f>
        <v/>
      </c>
      <c r="C44" s="32"/>
      <c r="D44" s="32"/>
      <c r="E44" s="32"/>
      <c r="F44" s="32"/>
    </row>
    <row r="45" spans="2:6" x14ac:dyDescent="0.25">
      <c r="B45" s="32" t="str">
        <f>IF(B25="","",$A$2&amp;B25&amp;$A$3&amp;B25&amp;$A$4)&amp;IF(B26="","",$A$2&amp;B26&amp;$A$3&amp;B26&amp;$A$4)</f>
        <v/>
      </c>
      <c r="C45" s="32"/>
      <c r="D45" s="32"/>
      <c r="E45" s="32"/>
      <c r="F45" s="32"/>
    </row>
    <row r="46" spans="2:6" x14ac:dyDescent="0.25">
      <c r="B46" s="23" t="str">
        <f>IF(H17="","",$A$2&amp;H17&amp;$A$3&amp;H17&amp;$A$4)&amp;IF(H18="","",$A$2&amp;H18&amp;$A$3&amp;H18&amp;$A$4)</f>
        <v/>
      </c>
      <c r="C46" s="32"/>
      <c r="D46" s="32"/>
      <c r="E46" s="32"/>
      <c r="F46" s="32"/>
    </row>
    <row r="47" spans="2:6" x14ac:dyDescent="0.25">
      <c r="B47" s="23" t="str">
        <f>IF(H19="","",$A$2&amp;H19&amp;$A$3&amp;H19&amp;$A$4)&amp;IF(H20="","",$A$2&amp;H20&amp;$A$3&amp;H20&amp;$A$4)</f>
        <v/>
      </c>
      <c r="C47" s="32"/>
      <c r="D47" s="32"/>
      <c r="E47" s="32"/>
      <c r="F47" s="32"/>
    </row>
    <row r="48" spans="2:6" x14ac:dyDescent="0.25">
      <c r="B48" s="23" t="str">
        <f>IF(H21="","",$A$2&amp;H21&amp;$A$3&amp;H21&amp;$A$4)&amp;IF(H22="","",$A$2&amp;H22&amp;$A$3&amp;H22&amp;$A$4)</f>
        <v/>
      </c>
      <c r="C48" s="32"/>
      <c r="D48" s="32"/>
      <c r="E48" s="32"/>
      <c r="F48" s="32"/>
    </row>
    <row r="49" spans="2:6" x14ac:dyDescent="0.25">
      <c r="B49" s="23" t="str">
        <f>IF(H23="","",$A$2&amp;H23&amp;$A$3&amp;H23&amp;$A$4)&amp;IF(H24="","",$A$2&amp;H24&amp;$A$3&amp;H24&amp;$A$4)</f>
        <v/>
      </c>
      <c r="C49" s="32"/>
      <c r="D49" s="32"/>
      <c r="E49" s="32"/>
      <c r="F49" s="32"/>
    </row>
    <row r="50" spans="2:6" x14ac:dyDescent="0.25">
      <c r="B50" s="23" t="str">
        <f>IF(H25="","",$A$2&amp;H25&amp;$A$3&amp;H25&amp;$A$4)&amp;IF(H26="","",$A$2&amp;H26&amp;$A$3&amp;H26&amp;$A$4)</f>
        <v/>
      </c>
      <c r="C50" s="32"/>
      <c r="D50" s="32"/>
      <c r="E50" s="32"/>
      <c r="F50" s="32"/>
    </row>
    <row r="51" spans="2:6" x14ac:dyDescent="0.25">
      <c r="B51" s="10" t="s">
        <v>305</v>
      </c>
    </row>
    <row r="52" spans="2:6" x14ac:dyDescent="0.25">
      <c r="B52" s="23" t="str">
        <f>N17&amp;IF(B17&lt;&gt;"",":","")&amp;B17&amp;N18&amp;IF(B18&lt;&gt;"",":","")&amp;B18&amp;N19&amp;IF(B19&lt;&gt;"",":","")&amp;B19&amp;N20&amp;IF(B20&lt;&gt;"",":","")&amp;B20</f>
        <v>task:task,project:project,score:score</v>
      </c>
    </row>
    <row r="53" spans="2:6" x14ac:dyDescent="0.25">
      <c r="B53" s="23" t="str">
        <f>N21&amp;IF(B21&lt;&gt;"",":","")&amp;B21&amp;N22&amp;IF(B22&lt;&gt;"",":","")&amp;B22&amp;N23&amp;IF(B23&lt;&gt;"",":","")&amp;B23&amp;N24&amp;IF(B24&lt;&gt;"",":","")&amp;B24</f>
        <v/>
      </c>
    </row>
    <row r="54" spans="2:6" x14ac:dyDescent="0.25">
      <c r="B54" s="23" t="str">
        <f t="shared" ref="B54" si="4">N25&amp;IF(B25&lt;&gt;"",":","")&amp;B25&amp;N26&amp;IF(B26&lt;&gt;"",":","")&amp;B26</f>
        <v/>
      </c>
    </row>
    <row r="55" spans="2:6" x14ac:dyDescent="0.25">
      <c r="B55" s="32" t="str">
        <f>O17&amp;IF(H17&lt;&gt;"",":","")&amp;H17&amp;O18&amp;IF(H18&lt;&gt;"",":","")&amp;H18&amp;O19&amp;IF(H19&lt;&gt;"",":","")&amp;H19&amp;O20&amp;IF(H20&lt;&gt;"",":","")&amp;H20</f>
        <v/>
      </c>
    </row>
    <row r="56" spans="2:6" x14ac:dyDescent="0.25">
      <c r="B56" s="32" t="str">
        <f>O21&amp;IF(H21&lt;&gt;"",":","")&amp;H21&amp;O22&amp;IF(H22&lt;&gt;"",":","")&amp;H22&amp;O23&amp;IF(H23&lt;&gt;"",":","")&amp;H23&amp;O24&amp;IF(H24&lt;&gt;"",":","")&amp;H24</f>
        <v/>
      </c>
    </row>
    <row r="57" spans="2:6" x14ac:dyDescent="0.25">
      <c r="B57" s="32" t="str">
        <f t="shared" ref="B57" si="5">O25&amp;IF(H25&lt;&gt;"",":","")&amp;H25&amp;O26&amp;IF(H26&lt;&gt;"",":","")&amp;H26</f>
        <v/>
      </c>
    </row>
    <row r="58" spans="2:6" x14ac:dyDescent="0.25">
      <c r="B58" s="10" t="s">
        <v>307</v>
      </c>
    </row>
    <row r="59" spans="2:6" x14ac:dyDescent="0.25">
      <c r="B59" s="10" t="str">
        <f>B1&amp;D38&amp;B2</f>
        <v>var route='logged/addtask';</v>
      </c>
    </row>
    <row r="60" spans="2:6" x14ac:dyDescent="0.25">
      <c r="B60" s="10" t="s">
        <v>310</v>
      </c>
    </row>
    <row r="61" spans="2:6" x14ac:dyDescent="0.25">
      <c r="B61" s="10" t="s">
        <v>238</v>
      </c>
    </row>
    <row r="64" spans="2:6" x14ac:dyDescent="0.25">
      <c r="B64" s="10" t="s">
        <v>154</v>
      </c>
      <c r="D64" s="32" t="str">
        <f>E36&amp;"Controller"</f>
        <v>LoggedController</v>
      </c>
      <c r="E64" s="32"/>
      <c r="F64" s="32"/>
    </row>
    <row r="65" spans="2:6" x14ac:dyDescent="0.25">
      <c r="B65" s="10" t="s">
        <v>312</v>
      </c>
      <c r="D65" s="32" t="str">
        <f>"public function post"&amp;E35&amp;"() {}"</f>
        <v>public function postAddtask() {}</v>
      </c>
      <c r="E65" s="32"/>
      <c r="F65" s="32"/>
    </row>
    <row r="66" spans="2:6" x14ac:dyDescent="0.25">
      <c r="B66" s="10" t="str">
        <f>"$"&amp;B17&amp;"=Input::get('"&amp;B17&amp;"');"</f>
        <v>$task=Input::get('task');</v>
      </c>
    </row>
    <row r="67" spans="2:6" x14ac:dyDescent="0.25">
      <c r="B67" s="10" t="str">
        <f t="shared" ref="B67:B68" si="6">"$"&amp;B18&amp;"=Input::get('"&amp;B18&amp;"');"</f>
        <v>$project=Input::get('project');</v>
      </c>
    </row>
    <row r="68" spans="2:6" x14ac:dyDescent="0.25">
      <c r="B68" s="10" t="str">
        <f t="shared" si="6"/>
        <v>$score=Input::get('score');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tabSelected="1" topLeftCell="A7" workbookViewId="0">
      <selection activeCell="B84" sqref="B84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162</v>
      </c>
      <c r="B1" s="18" t="s">
        <v>129</v>
      </c>
    </row>
    <row r="2" spans="1:7" s="18" customFormat="1" hidden="1" x14ac:dyDescent="0.25">
      <c r="A2" s="18" t="s">
        <v>163</v>
      </c>
      <c r="B2" s="19" t="s">
        <v>130</v>
      </c>
    </row>
    <row r="3" spans="1:7" s="18" customFormat="1" hidden="1" x14ac:dyDescent="0.25">
      <c r="B3" s="18" t="s">
        <v>145</v>
      </c>
    </row>
    <row r="4" spans="1:7" s="18" customFormat="1" hidden="1" x14ac:dyDescent="0.25">
      <c r="A4" s="18" t="s">
        <v>146</v>
      </c>
      <c r="B4" s="18" t="s">
        <v>147</v>
      </c>
    </row>
    <row r="5" spans="1:7" s="18" customFormat="1" hidden="1" x14ac:dyDescent="0.25">
      <c r="A5" s="18" t="s">
        <v>127</v>
      </c>
      <c r="B5" s="18" t="s">
        <v>157</v>
      </c>
    </row>
    <row r="6" spans="1:7" s="18" customFormat="1" hidden="1" x14ac:dyDescent="0.25">
      <c r="A6" s="18" t="s">
        <v>128</v>
      </c>
    </row>
    <row r="8" spans="1:7" x14ac:dyDescent="0.25">
      <c r="B8" s="10" t="s">
        <v>152</v>
      </c>
    </row>
    <row r="9" spans="1:7" x14ac:dyDescent="0.25">
      <c r="B9" s="23" t="s">
        <v>153</v>
      </c>
      <c r="C9" s="23"/>
      <c r="D9" s="23"/>
      <c r="E9" s="23"/>
    </row>
    <row r="10" spans="1:7" x14ac:dyDescent="0.25">
      <c r="B10" s="22" t="s">
        <v>151</v>
      </c>
    </row>
    <row r="13" spans="1:7" x14ac:dyDescent="0.25">
      <c r="B13" s="10" t="s">
        <v>161</v>
      </c>
      <c r="C13" s="9" t="s">
        <v>252</v>
      </c>
      <c r="D13" s="9"/>
    </row>
    <row r="14" spans="1:7" x14ac:dyDescent="0.25">
      <c r="B14" s="23" t="s">
        <v>126</v>
      </c>
      <c r="C14" s="23" t="str">
        <f>A1&amp;C13&amp;A2</f>
        <v>composer create-project laravel/laravel fsample --prefer-dist</v>
      </c>
      <c r="D14" s="23"/>
      <c r="E14" s="23"/>
      <c r="F14" s="23"/>
      <c r="G14" s="23"/>
    </row>
    <row r="15" spans="1:7" x14ac:dyDescent="0.25">
      <c r="B15" s="23" t="s">
        <v>126</v>
      </c>
      <c r="C15" s="23" t="str">
        <f>"cd "&amp;C13</f>
        <v>cd fsample</v>
      </c>
      <c r="D15" s="23"/>
      <c r="E15" s="23"/>
      <c r="F15" s="23"/>
      <c r="G15" s="23"/>
    </row>
    <row r="16" spans="1:7" x14ac:dyDescent="0.25">
      <c r="B16" s="23" t="s">
        <v>126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126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164</v>
      </c>
    </row>
    <row r="21" spans="2:7" x14ac:dyDescent="0.25">
      <c r="B21" s="25" t="s">
        <v>62</v>
      </c>
    </row>
    <row r="22" spans="2:7" x14ac:dyDescent="0.25">
      <c r="C22" s="25" t="s">
        <v>200</v>
      </c>
    </row>
    <row r="23" spans="2:7" x14ac:dyDescent="0.25">
      <c r="C23" s="13" t="s">
        <v>199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165</v>
      </c>
    </row>
    <row r="28" spans="2:7" x14ac:dyDescent="0.25">
      <c r="B28" s="23" t="s">
        <v>126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166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28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256</v>
      </c>
      <c r="D39" s="9"/>
      <c r="F39" s="10" t="s">
        <v>98</v>
      </c>
    </row>
    <row r="40" spans="2:17" x14ac:dyDescent="0.25">
      <c r="B40" s="10" t="s">
        <v>94</v>
      </c>
      <c r="C40" s="9" t="s">
        <v>95</v>
      </c>
      <c r="D40" s="9"/>
      <c r="F40" s="17" t="s">
        <v>99</v>
      </c>
      <c r="M40" s="16" t="s">
        <v>144</v>
      </c>
    </row>
    <row r="41" spans="2:17" x14ac:dyDescent="0.25">
      <c r="B41" s="10" t="s">
        <v>96</v>
      </c>
      <c r="C41" s="9" t="s">
        <v>97</v>
      </c>
      <c r="D41" s="9"/>
      <c r="F41" s="10" t="s">
        <v>100</v>
      </c>
      <c r="M41" s="16" t="str">
        <f>IF(SUM(J46:K55)&gt;0,B2&amp;P55&amp;Q55&amp;B3,"")</f>
        <v>--fields="task:string,project:string,score:string"</v>
      </c>
    </row>
    <row r="43" spans="2:17" x14ac:dyDescent="0.25">
      <c r="B43" s="10" t="s">
        <v>101</v>
      </c>
    </row>
    <row r="44" spans="2:17" x14ac:dyDescent="0.25">
      <c r="B44" s="10" t="s">
        <v>102</v>
      </c>
      <c r="D44" s="9" t="s">
        <v>304</v>
      </c>
      <c r="F44" s="16" t="str">
        <f>LEFT(D44,LEN(D44)-1)</f>
        <v>project</v>
      </c>
      <c r="G44" s="16" t="str">
        <f>UPPER(LEFT(F44,1))&amp;RIGHT(F44,LEN(F44)-1)</f>
        <v>Project</v>
      </c>
    </row>
    <row r="45" spans="2:17" x14ac:dyDescent="0.25">
      <c r="C45" s="10" t="s">
        <v>123</v>
      </c>
      <c r="D45" s="10" t="s">
        <v>124</v>
      </c>
      <c r="G45" s="10" t="s">
        <v>123</v>
      </c>
      <c r="H45" s="10" t="s">
        <v>124</v>
      </c>
      <c r="J45" s="16" t="s">
        <v>131</v>
      </c>
      <c r="K45" s="16"/>
      <c r="M45" s="16" t="s">
        <v>132</v>
      </c>
      <c r="N45" s="16" t="s">
        <v>143</v>
      </c>
    </row>
    <row r="46" spans="2:17" x14ac:dyDescent="0.25">
      <c r="B46" s="10" t="s">
        <v>103</v>
      </c>
      <c r="C46" s="9" t="s">
        <v>389</v>
      </c>
      <c r="D46" s="9" t="s">
        <v>134</v>
      </c>
      <c r="F46" s="10" t="s">
        <v>113</v>
      </c>
      <c r="G46" s="9"/>
      <c r="H46" s="9"/>
      <c r="J46" s="16">
        <f>IF(C46="",0,1)</f>
        <v>1</v>
      </c>
      <c r="K46" s="16">
        <f>IF(G46="",0,1)</f>
        <v>0</v>
      </c>
      <c r="M46" s="16" t="s">
        <v>133</v>
      </c>
      <c r="N46" s="16" t="str">
        <f>IF(AND(C46&lt;&gt;"",D46&lt;&gt;""),IF(N45="concatenator1","",",")&amp;C46&amp;":"&amp;D46,"")</f>
        <v>task:string</v>
      </c>
      <c r="O46" s="16" t="str">
        <f>IF(AND(G46&lt;&gt;"",H46&lt;&gt;""),","&amp;G46&amp;":"&amp;H46,"")</f>
        <v/>
      </c>
      <c r="P46" s="16" t="str">
        <f>P45&amp;N46</f>
        <v>task:string</v>
      </c>
      <c r="Q46" s="16" t="str">
        <f>Q45&amp;O46</f>
        <v/>
      </c>
    </row>
    <row r="47" spans="2:17" x14ac:dyDescent="0.25">
      <c r="B47" s="10" t="s">
        <v>104</v>
      </c>
      <c r="C47" s="9" t="s">
        <v>390</v>
      </c>
      <c r="D47" s="9" t="s">
        <v>134</v>
      </c>
      <c r="F47" s="10" t="s">
        <v>114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134</v>
      </c>
      <c r="N47" s="16" t="str">
        <f t="shared" ref="N47:N55" si="2">IF(AND(C47&lt;&gt;"",D47&lt;&gt;""),IF(N46="concatenator1","",",")&amp;C47&amp;":"&amp;D47,"")</f>
        <v>,project:string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task:string,project:string</v>
      </c>
      <c r="Q47" s="16" t="str">
        <f t="shared" ref="Q47:Q55" si="5">Q46&amp;O47</f>
        <v/>
      </c>
    </row>
    <row r="48" spans="2:17" x14ac:dyDescent="0.25">
      <c r="B48" s="10" t="s">
        <v>105</v>
      </c>
      <c r="C48" s="9" t="s">
        <v>391</v>
      </c>
      <c r="D48" s="9" t="s">
        <v>134</v>
      </c>
      <c r="F48" s="10" t="s">
        <v>115</v>
      </c>
      <c r="G48" s="9"/>
      <c r="H48" s="9"/>
      <c r="J48" s="16">
        <f t="shared" si="0"/>
        <v>1</v>
      </c>
      <c r="K48" s="16">
        <f t="shared" si="1"/>
        <v>0</v>
      </c>
      <c r="M48" s="16" t="s">
        <v>135</v>
      </c>
      <c r="N48" s="16" t="str">
        <f t="shared" si="2"/>
        <v>,score:string</v>
      </c>
      <c r="O48" s="16" t="str">
        <f t="shared" si="3"/>
        <v/>
      </c>
      <c r="P48" s="16" t="str">
        <f t="shared" si="4"/>
        <v>task:string,project:string,score:string</v>
      </c>
      <c r="Q48" s="16" t="str">
        <f t="shared" si="5"/>
        <v/>
      </c>
    </row>
    <row r="49" spans="2:17" x14ac:dyDescent="0.25">
      <c r="B49" s="10" t="s">
        <v>106</v>
      </c>
      <c r="C49" s="9"/>
      <c r="D49" s="9"/>
      <c r="F49" s="10" t="s">
        <v>116</v>
      </c>
      <c r="G49" s="9"/>
      <c r="H49" s="9"/>
      <c r="J49" s="16">
        <f t="shared" si="0"/>
        <v>0</v>
      </c>
      <c r="K49" s="16">
        <f t="shared" si="1"/>
        <v>0</v>
      </c>
      <c r="M49" s="16" t="s">
        <v>136</v>
      </c>
      <c r="N49" s="16" t="str">
        <f t="shared" si="2"/>
        <v/>
      </c>
      <c r="O49" s="16" t="str">
        <f t="shared" si="3"/>
        <v/>
      </c>
      <c r="P49" s="16" t="str">
        <f t="shared" si="4"/>
        <v>task:string,project:string,score:string</v>
      </c>
      <c r="Q49" s="16" t="str">
        <f t="shared" si="5"/>
        <v/>
      </c>
    </row>
    <row r="50" spans="2:17" x14ac:dyDescent="0.25">
      <c r="B50" s="10" t="s">
        <v>107</v>
      </c>
      <c r="C50" s="9"/>
      <c r="D50" s="9"/>
      <c r="F50" s="10" t="s">
        <v>117</v>
      </c>
      <c r="G50" s="9"/>
      <c r="H50" s="9"/>
      <c r="J50" s="16">
        <f t="shared" si="0"/>
        <v>0</v>
      </c>
      <c r="K50" s="16">
        <f t="shared" si="1"/>
        <v>0</v>
      </c>
      <c r="M50" s="16" t="s">
        <v>137</v>
      </c>
      <c r="N50" s="16" t="str">
        <f t="shared" si="2"/>
        <v/>
      </c>
      <c r="O50" s="16" t="str">
        <f t="shared" si="3"/>
        <v/>
      </c>
      <c r="P50" s="16" t="str">
        <f t="shared" si="4"/>
        <v>task:string,project:string,score:string</v>
      </c>
      <c r="Q50" s="16" t="str">
        <f t="shared" si="5"/>
        <v/>
      </c>
    </row>
    <row r="51" spans="2:17" x14ac:dyDescent="0.25">
      <c r="B51" s="10" t="s">
        <v>108</v>
      </c>
      <c r="C51" s="9"/>
      <c r="D51" s="9"/>
      <c r="F51" s="10" t="s">
        <v>118</v>
      </c>
      <c r="G51" s="9"/>
      <c r="H51" s="9"/>
      <c r="J51" s="16">
        <f t="shared" si="0"/>
        <v>0</v>
      </c>
      <c r="K51" s="16">
        <f t="shared" si="1"/>
        <v>0</v>
      </c>
      <c r="M51" s="16" t="s">
        <v>138</v>
      </c>
      <c r="N51" s="16" t="str">
        <f t="shared" si="2"/>
        <v/>
      </c>
      <c r="O51" s="16" t="str">
        <f t="shared" si="3"/>
        <v/>
      </c>
      <c r="P51" s="16" t="str">
        <f t="shared" si="4"/>
        <v>task:string,project:string,score:string</v>
      </c>
      <c r="Q51" s="16" t="str">
        <f t="shared" si="5"/>
        <v/>
      </c>
    </row>
    <row r="52" spans="2:17" x14ac:dyDescent="0.25">
      <c r="B52" s="10" t="s">
        <v>109</v>
      </c>
      <c r="C52" s="9"/>
      <c r="D52" s="9"/>
      <c r="F52" s="10" t="s">
        <v>119</v>
      </c>
      <c r="G52" s="9"/>
      <c r="H52" s="9"/>
      <c r="J52" s="16">
        <f t="shared" si="0"/>
        <v>0</v>
      </c>
      <c r="K52" s="16">
        <f t="shared" si="1"/>
        <v>0</v>
      </c>
      <c r="M52" s="16" t="s">
        <v>139</v>
      </c>
      <c r="N52" s="16" t="str">
        <f t="shared" si="2"/>
        <v/>
      </c>
      <c r="O52" s="16" t="str">
        <f t="shared" si="3"/>
        <v/>
      </c>
      <c r="P52" s="16" t="str">
        <f t="shared" si="4"/>
        <v>task:string,project:string,score:string</v>
      </c>
      <c r="Q52" s="16" t="str">
        <f t="shared" si="5"/>
        <v/>
      </c>
    </row>
    <row r="53" spans="2:17" x14ac:dyDescent="0.25">
      <c r="B53" s="10" t="s">
        <v>110</v>
      </c>
      <c r="C53" s="9"/>
      <c r="D53" s="9"/>
      <c r="F53" s="10" t="s">
        <v>120</v>
      </c>
      <c r="G53" s="9"/>
      <c r="H53" s="9"/>
      <c r="J53" s="16">
        <f t="shared" si="0"/>
        <v>0</v>
      </c>
      <c r="K53" s="16">
        <f t="shared" si="1"/>
        <v>0</v>
      </c>
      <c r="M53" s="16" t="s">
        <v>140</v>
      </c>
      <c r="N53" s="16" t="str">
        <f t="shared" si="2"/>
        <v/>
      </c>
      <c r="O53" s="16" t="str">
        <f t="shared" si="3"/>
        <v/>
      </c>
      <c r="P53" s="16" t="str">
        <f t="shared" si="4"/>
        <v>task:string,project:string,score:string</v>
      </c>
      <c r="Q53" s="16" t="str">
        <f t="shared" si="5"/>
        <v/>
      </c>
    </row>
    <row r="54" spans="2:17" x14ac:dyDescent="0.25">
      <c r="B54" s="10" t="s">
        <v>111</v>
      </c>
      <c r="C54" s="9"/>
      <c r="D54" s="9"/>
      <c r="F54" s="10" t="s">
        <v>121</v>
      </c>
      <c r="G54" s="9"/>
      <c r="H54" s="9"/>
      <c r="J54" s="16">
        <f t="shared" si="0"/>
        <v>0</v>
      </c>
      <c r="K54" s="16">
        <f t="shared" si="1"/>
        <v>0</v>
      </c>
      <c r="M54" s="16" t="s">
        <v>141</v>
      </c>
      <c r="N54" s="16" t="str">
        <f t="shared" si="2"/>
        <v/>
      </c>
      <c r="O54" s="16" t="str">
        <f t="shared" si="3"/>
        <v/>
      </c>
      <c r="P54" s="16" t="str">
        <f t="shared" si="4"/>
        <v>task:string,project:string,score:string</v>
      </c>
      <c r="Q54" s="16" t="str">
        <f t="shared" si="5"/>
        <v/>
      </c>
    </row>
    <row r="55" spans="2:17" x14ac:dyDescent="0.25">
      <c r="B55" s="10" t="s">
        <v>112</v>
      </c>
      <c r="C55" s="9"/>
      <c r="D55" s="9"/>
      <c r="F55" s="10" t="s">
        <v>122</v>
      </c>
      <c r="G55" s="9"/>
      <c r="H55" s="9"/>
      <c r="J55" s="16">
        <f t="shared" si="0"/>
        <v>0</v>
      </c>
      <c r="K55" s="16">
        <f t="shared" si="1"/>
        <v>0</v>
      </c>
      <c r="M55" s="16" t="s">
        <v>142</v>
      </c>
      <c r="N55" s="16" t="str">
        <f t="shared" si="2"/>
        <v/>
      </c>
      <c r="O55" s="16" t="str">
        <f t="shared" si="3"/>
        <v/>
      </c>
      <c r="P55" s="16" t="str">
        <f t="shared" si="4"/>
        <v>task:string,project:string,score:string</v>
      </c>
      <c r="Q55" s="16" t="str">
        <f t="shared" si="5"/>
        <v/>
      </c>
    </row>
    <row r="58" spans="2:17" x14ac:dyDescent="0.25">
      <c r="B58" s="10" t="s">
        <v>125</v>
      </c>
    </row>
    <row r="59" spans="2:17" x14ac:dyDescent="0.25">
      <c r="B59" s="23" t="s">
        <v>126</v>
      </c>
      <c r="C59" s="23" t="str">
        <f>A4&amp;A5&amp;A6&amp;D44&amp;B1&amp;M41</f>
        <v>php artisan generate:migration create_projects_table --fields="task:string,project:string,score:string"</v>
      </c>
      <c r="D59" s="23"/>
      <c r="E59" s="23"/>
      <c r="F59" s="23"/>
      <c r="G59" s="23"/>
    </row>
    <row r="60" spans="2:17" x14ac:dyDescent="0.25">
      <c r="B60" s="23" t="s">
        <v>126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126</v>
      </c>
      <c r="C61" s="23" t="str">
        <f>A4&amp;B4&amp;G44</f>
        <v>php artisan generate:model Project</v>
      </c>
      <c r="D61" s="23"/>
      <c r="E61" s="23"/>
      <c r="F61" s="23"/>
      <c r="G61" s="23"/>
    </row>
    <row r="64" spans="2:17" x14ac:dyDescent="0.25">
      <c r="B64" s="21" t="s">
        <v>148</v>
      </c>
      <c r="G64" s="10" t="s">
        <v>187</v>
      </c>
    </row>
    <row r="65" spans="2:8" x14ac:dyDescent="0.25">
      <c r="B65" s="10" t="s">
        <v>149</v>
      </c>
      <c r="D65" s="9" t="s">
        <v>184</v>
      </c>
      <c r="F65" s="20" t="s">
        <v>186</v>
      </c>
      <c r="G65" s="22" t="str">
        <f>"app/views/"&amp;D66</f>
        <v>app/views/user</v>
      </c>
      <c r="H65" s="22"/>
    </row>
    <row r="66" spans="2:8" x14ac:dyDescent="0.25">
      <c r="B66" s="10" t="s">
        <v>150</v>
      </c>
      <c r="D66" s="9" t="s">
        <v>167</v>
      </c>
      <c r="F66" s="20" t="s">
        <v>185</v>
      </c>
      <c r="G66" s="22" t="str">
        <f>D65&amp;".blade.php"</f>
        <v>newuser.blade.php</v>
      </c>
    </row>
    <row r="67" spans="2:8" x14ac:dyDescent="0.25">
      <c r="B67" s="10" t="s">
        <v>155</v>
      </c>
      <c r="D67" s="9" t="s">
        <v>257</v>
      </c>
      <c r="F67" s="24" t="s">
        <v>156</v>
      </c>
      <c r="G67" s="16" t="str">
        <f>UPPER(LEFT(D67,1))&amp;RIGHT(D67,LEN(D67)-1)&amp;"Controller"</f>
        <v>LoggedController</v>
      </c>
    </row>
    <row r="68" spans="2:8" x14ac:dyDescent="0.25">
      <c r="B68" s="23" t="s">
        <v>126</v>
      </c>
      <c r="C68" s="23" t="str">
        <f>A4&amp;B5&amp;G67</f>
        <v>php artisan generate:controller LoggedController</v>
      </c>
      <c r="D68" s="23"/>
      <c r="E68" s="23"/>
      <c r="F68" s="23"/>
      <c r="G68" s="23"/>
    </row>
    <row r="69" spans="2:8" x14ac:dyDescent="0.25">
      <c r="B69" s="10" t="s">
        <v>159</v>
      </c>
      <c r="D69" s="9" t="s">
        <v>184</v>
      </c>
    </row>
    <row r="70" spans="2:8" x14ac:dyDescent="0.25">
      <c r="C70" s="10" t="s">
        <v>154</v>
      </c>
      <c r="D70" s="10" t="str">
        <f>" app/Controllers/"&amp;G67&amp;".php"</f>
        <v xml:space="preserve"> app/Controllers/LoggedController.php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158</v>
      </c>
      <c r="D74" s="10" t="s">
        <v>160</v>
      </c>
    </row>
    <row r="75" spans="2:8" x14ac:dyDescent="0.25">
      <c r="D75" s="22" t="str">
        <f>"Route::get('"&amp;D65&amp;"','"&amp;G67&amp;"@"&amp;D69&amp;"');"</f>
        <v>Route::get('newuser','LoggedController@newuser');</v>
      </c>
    </row>
    <row r="78" spans="2:8" x14ac:dyDescent="0.25">
      <c r="B78" s="10" t="s">
        <v>393</v>
      </c>
    </row>
    <row r="79" spans="2:8" x14ac:dyDescent="0.25">
      <c r="B79" s="10" t="s">
        <v>191</v>
      </c>
      <c r="D79" s="10" t="s">
        <v>396</v>
      </c>
    </row>
    <row r="80" spans="2:8" x14ac:dyDescent="0.25">
      <c r="B80" s="10" t="s">
        <v>394</v>
      </c>
      <c r="D80" s="10" t="s">
        <v>397</v>
      </c>
    </row>
    <row r="81" spans="2:11" x14ac:dyDescent="0.25">
      <c r="B81" s="10" t="s">
        <v>395</v>
      </c>
      <c r="D81" s="10" t="s">
        <v>133</v>
      </c>
      <c r="E81" s="10" t="s">
        <v>399</v>
      </c>
    </row>
    <row r="82" spans="2:11" x14ac:dyDescent="0.25">
      <c r="B82" s="23" t="s">
        <v>126</v>
      </c>
      <c r="C82" s="23" t="s">
        <v>398</v>
      </c>
      <c r="D82" s="23"/>
      <c r="E82" s="23"/>
      <c r="F82" s="23"/>
      <c r="G82" s="23"/>
      <c r="H82" s="23"/>
      <c r="I82" s="23"/>
      <c r="J82" s="23"/>
      <c r="K82" s="23"/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9"/>
  <sheetViews>
    <sheetView zoomScaleNormal="100" workbookViewId="0"/>
  </sheetViews>
  <sheetFormatPr baseColWidth="10" defaultRowHeight="15" x14ac:dyDescent="0.25"/>
  <cols>
    <col min="1" max="9" width="11.42578125" style="10"/>
    <col min="10" max="10" width="11.85546875" style="10" bestFit="1" customWidth="1"/>
    <col min="11" max="16384" width="11.42578125" style="10"/>
  </cols>
  <sheetData>
    <row r="3" spans="2:11" x14ac:dyDescent="0.25">
      <c r="B3" s="10" t="s">
        <v>188</v>
      </c>
    </row>
    <row r="5" spans="2:11" x14ac:dyDescent="0.25">
      <c r="B5" s="10" t="s">
        <v>189</v>
      </c>
    </row>
    <row r="6" spans="2:11" x14ac:dyDescent="0.25">
      <c r="B6" s="10" t="s">
        <v>190</v>
      </c>
    </row>
    <row r="7" spans="2:11" x14ac:dyDescent="0.25">
      <c r="C7" s="10" t="s">
        <v>191</v>
      </c>
      <c r="D7" s="10" t="s">
        <v>170</v>
      </c>
    </row>
    <row r="8" spans="2:11" x14ac:dyDescent="0.25">
      <c r="C8" s="10" t="s">
        <v>192</v>
      </c>
      <c r="D8" s="10" t="s">
        <v>168</v>
      </c>
    </row>
    <row r="9" spans="2:11" x14ac:dyDescent="0.25">
      <c r="D9" s="10" t="s">
        <v>169</v>
      </c>
    </row>
    <row r="10" spans="2:11" x14ac:dyDescent="0.25">
      <c r="C10" s="10" t="s">
        <v>193</v>
      </c>
    </row>
    <row r="11" spans="2:11" x14ac:dyDescent="0.25">
      <c r="D11" s="10" t="s">
        <v>194</v>
      </c>
    </row>
    <row r="13" spans="2:11" x14ac:dyDescent="0.25">
      <c r="B13" s="10" t="s">
        <v>196</v>
      </c>
    </row>
    <row r="14" spans="2:11" x14ac:dyDescent="0.25">
      <c r="B14" s="26" t="s">
        <v>171</v>
      </c>
      <c r="C14" s="23" t="s">
        <v>207</v>
      </c>
      <c r="D14" s="23"/>
      <c r="E14" s="23"/>
      <c r="F14" s="23"/>
      <c r="G14" s="23"/>
      <c r="H14" s="23"/>
      <c r="I14" s="23"/>
      <c r="J14" s="23"/>
      <c r="K14" s="23"/>
    </row>
    <row r="15" spans="2:11" x14ac:dyDescent="0.25">
      <c r="B15" s="23" t="s">
        <v>126</v>
      </c>
      <c r="C15" s="23" t="s">
        <v>84</v>
      </c>
      <c r="D15" s="23"/>
      <c r="E15" s="23"/>
      <c r="F15" s="23"/>
      <c r="G15" s="23"/>
    </row>
    <row r="16" spans="2:11" x14ac:dyDescent="0.25">
      <c r="B16" s="23" t="s">
        <v>126</v>
      </c>
      <c r="C16" s="23" t="s">
        <v>197</v>
      </c>
      <c r="D16" s="23"/>
      <c r="E16" s="23"/>
      <c r="F16" s="23"/>
      <c r="G16" s="23"/>
    </row>
    <row r="18" spans="2:4" x14ac:dyDescent="0.25">
      <c r="B18" s="10" t="s">
        <v>258</v>
      </c>
    </row>
    <row r="19" spans="2:4" x14ac:dyDescent="0.25">
      <c r="C19" s="30" t="s">
        <v>259</v>
      </c>
    </row>
    <row r="20" spans="2:4" x14ac:dyDescent="0.25">
      <c r="C20" s="30" t="s">
        <v>260</v>
      </c>
    </row>
    <row r="22" spans="2:4" x14ac:dyDescent="0.25">
      <c r="B22" s="10" t="s">
        <v>254</v>
      </c>
    </row>
    <row r="23" spans="2:4" x14ac:dyDescent="0.25">
      <c r="C23" s="22" t="s">
        <v>261</v>
      </c>
      <c r="D23" s="22"/>
    </row>
    <row r="24" spans="2:4" x14ac:dyDescent="0.25">
      <c r="C24" s="22" t="s">
        <v>264</v>
      </c>
    </row>
    <row r="25" spans="2:4" x14ac:dyDescent="0.25">
      <c r="C25" s="22" t="s">
        <v>265</v>
      </c>
    </row>
    <row r="26" spans="2:4" x14ac:dyDescent="0.25">
      <c r="C26" s="22" t="s">
        <v>238</v>
      </c>
    </row>
    <row r="27" spans="2:4" x14ac:dyDescent="0.25">
      <c r="C27" s="22" t="s">
        <v>262</v>
      </c>
    </row>
    <row r="28" spans="2:4" x14ac:dyDescent="0.25">
      <c r="C28" s="22" t="s">
        <v>263</v>
      </c>
    </row>
    <row r="29" spans="2:4" x14ac:dyDescent="0.25">
      <c r="C29" s="10" t="s">
        <v>195</v>
      </c>
    </row>
    <row r="31" spans="2:4" x14ac:dyDescent="0.25">
      <c r="B31" s="10" t="s">
        <v>255</v>
      </c>
    </row>
    <row r="32" spans="2:4" x14ac:dyDescent="0.25">
      <c r="C32" s="30" t="s">
        <v>176</v>
      </c>
    </row>
    <row r="33" spans="2:6" x14ac:dyDescent="0.25">
      <c r="C33" s="30" t="s">
        <v>198</v>
      </c>
    </row>
    <row r="34" spans="2:6" x14ac:dyDescent="0.25">
      <c r="C34" s="30" t="s">
        <v>175</v>
      </c>
    </row>
    <row r="36" spans="2:6" x14ac:dyDescent="0.25">
      <c r="B36" s="21" t="s">
        <v>253</v>
      </c>
      <c r="F36" s="29"/>
    </row>
    <row r="37" spans="2:6" x14ac:dyDescent="0.25">
      <c r="C37" s="29"/>
    </row>
    <row r="39" spans="2:6" x14ac:dyDescent="0.25">
      <c r="C39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workbookViewId="0"/>
  </sheetViews>
  <sheetFormatPr baseColWidth="10" defaultRowHeight="15" x14ac:dyDescent="0.25"/>
  <cols>
    <col min="1" max="16384" width="11.42578125" style="10"/>
  </cols>
  <sheetData>
    <row r="2" spans="2:3" x14ac:dyDescent="0.25">
      <c r="B2" s="21" t="s">
        <v>208</v>
      </c>
    </row>
    <row r="4" spans="2:3" x14ac:dyDescent="0.25">
      <c r="B4" s="10" t="s">
        <v>209</v>
      </c>
    </row>
    <row r="5" spans="2:3" x14ac:dyDescent="0.25">
      <c r="C5" s="27" t="s">
        <v>210</v>
      </c>
    </row>
    <row r="6" spans="2:3" x14ac:dyDescent="0.25">
      <c r="C6" s="27" t="s">
        <v>211</v>
      </c>
    </row>
    <row r="7" spans="2:3" x14ac:dyDescent="0.25">
      <c r="C7" s="27" t="s">
        <v>212</v>
      </c>
    </row>
    <row r="8" spans="2:3" x14ac:dyDescent="0.25">
      <c r="C8" s="27" t="s">
        <v>213</v>
      </c>
    </row>
    <row r="9" spans="2:3" x14ac:dyDescent="0.25">
      <c r="C9" s="27" t="s">
        <v>214</v>
      </c>
    </row>
    <row r="10" spans="2:3" x14ac:dyDescent="0.25">
      <c r="C10" s="27" t="s">
        <v>215</v>
      </c>
    </row>
    <row r="11" spans="2:3" x14ac:dyDescent="0.25">
      <c r="C11" s="27" t="s">
        <v>216</v>
      </c>
    </row>
    <row r="12" spans="2:3" x14ac:dyDescent="0.25">
      <c r="C12" s="27" t="s">
        <v>217</v>
      </c>
    </row>
    <row r="13" spans="2:3" x14ac:dyDescent="0.25">
      <c r="C13" s="27" t="s">
        <v>218</v>
      </c>
    </row>
    <row r="14" spans="2:3" x14ac:dyDescent="0.25">
      <c r="B14" s="10" t="s">
        <v>221</v>
      </c>
    </row>
    <row r="16" spans="2:3" x14ac:dyDescent="0.25">
      <c r="B16" s="10" t="s">
        <v>219</v>
      </c>
    </row>
    <row r="17" spans="2:9" x14ac:dyDescent="0.25">
      <c r="B17" s="10" t="s">
        <v>220</v>
      </c>
    </row>
    <row r="19" spans="2:9" x14ac:dyDescent="0.25">
      <c r="B19" s="10" t="s">
        <v>222</v>
      </c>
    </row>
    <row r="20" spans="2:9" x14ac:dyDescent="0.25">
      <c r="C20" s="10" t="s">
        <v>223</v>
      </c>
    </row>
    <row r="22" spans="2:9" x14ac:dyDescent="0.25">
      <c r="C22" s="10" t="s">
        <v>224</v>
      </c>
    </row>
    <row r="23" spans="2:9" x14ac:dyDescent="0.25">
      <c r="C23" s="10" t="s">
        <v>225</v>
      </c>
    </row>
    <row r="24" spans="2:9" x14ac:dyDescent="0.25">
      <c r="C24" s="10" t="s">
        <v>226</v>
      </c>
    </row>
    <row r="25" spans="2:9" x14ac:dyDescent="0.25">
      <c r="C25" s="10" t="s">
        <v>227</v>
      </c>
    </row>
    <row r="27" spans="2:9" x14ac:dyDescent="0.25">
      <c r="C27" s="10" t="s">
        <v>228</v>
      </c>
    </row>
    <row r="28" spans="2:9" x14ac:dyDescent="0.25">
      <c r="C28" s="10" t="s">
        <v>229</v>
      </c>
    </row>
    <row r="29" spans="2:9" x14ac:dyDescent="0.25">
      <c r="C29" s="10" t="s">
        <v>230</v>
      </c>
    </row>
    <row r="30" spans="2:9" x14ac:dyDescent="0.25">
      <c r="C30" s="10" t="s">
        <v>231</v>
      </c>
    </row>
    <row r="31" spans="2:9" x14ac:dyDescent="0.25">
      <c r="C31" s="10" t="s">
        <v>232</v>
      </c>
    </row>
    <row r="32" spans="2:9" x14ac:dyDescent="0.25">
      <c r="C32" s="9" t="s">
        <v>233</v>
      </c>
      <c r="D32" s="9"/>
      <c r="E32" s="9"/>
      <c r="F32" s="9"/>
      <c r="G32" s="9"/>
      <c r="H32" s="9"/>
      <c r="I32" s="9"/>
    </row>
    <row r="34" spans="2:3" x14ac:dyDescent="0.25">
      <c r="B34" s="10" t="s">
        <v>234</v>
      </c>
    </row>
    <row r="35" spans="2:3" x14ac:dyDescent="0.25">
      <c r="C35" s="10" t="s">
        <v>235</v>
      </c>
    </row>
    <row r="36" spans="2:3" x14ac:dyDescent="0.25">
      <c r="C36" s="10" t="s">
        <v>236</v>
      </c>
    </row>
    <row r="37" spans="2:3" x14ac:dyDescent="0.25">
      <c r="C37" s="10" t="s">
        <v>237</v>
      </c>
    </row>
    <row r="38" spans="2:3" x14ac:dyDescent="0.25">
      <c r="C38" s="25" t="s">
        <v>239</v>
      </c>
    </row>
    <row r="39" spans="2:3" x14ac:dyDescent="0.25">
      <c r="C39" s="22" t="s">
        <v>243</v>
      </c>
    </row>
    <row r="40" spans="2:3" x14ac:dyDescent="0.25">
      <c r="C40" s="22" t="s">
        <v>247</v>
      </c>
    </row>
    <row r="41" spans="2:3" x14ac:dyDescent="0.25">
      <c r="C41" s="27" t="s">
        <v>248</v>
      </c>
    </row>
    <row r="42" spans="2:3" x14ac:dyDescent="0.25">
      <c r="C42" s="22" t="s">
        <v>238</v>
      </c>
    </row>
    <row r="44" spans="2:3" x14ac:dyDescent="0.25">
      <c r="B44" s="10" t="s">
        <v>240</v>
      </c>
    </row>
    <row r="45" spans="2:3" x14ac:dyDescent="0.25">
      <c r="B45" s="10" t="s">
        <v>241</v>
      </c>
    </row>
    <row r="46" spans="2:3" x14ac:dyDescent="0.25">
      <c r="B46" s="10" t="s">
        <v>242</v>
      </c>
    </row>
    <row r="47" spans="2:3" x14ac:dyDescent="0.25">
      <c r="B47" s="10" t="s">
        <v>244</v>
      </c>
    </row>
    <row r="48" spans="2:3" x14ac:dyDescent="0.25">
      <c r="B48" s="10" t="s">
        <v>245</v>
      </c>
    </row>
    <row r="49" spans="2:2" x14ac:dyDescent="0.25">
      <c r="B49" s="10" t="s">
        <v>246</v>
      </c>
    </row>
    <row r="51" spans="2:2" x14ac:dyDescent="0.25">
      <c r="B51" s="10" t="s">
        <v>249</v>
      </c>
    </row>
    <row r="52" spans="2:2" x14ac:dyDescent="0.25">
      <c r="B52" s="10" t="s">
        <v>250</v>
      </c>
    </row>
    <row r="53" spans="2:2" x14ac:dyDescent="0.25">
      <c r="B53" s="10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2"/>
  <sheetViews>
    <sheetView workbookViewId="0">
      <selection activeCell="B15" sqref="B15"/>
    </sheetView>
  </sheetViews>
  <sheetFormatPr baseColWidth="10" defaultRowHeight="15" x14ac:dyDescent="0.25"/>
  <cols>
    <col min="1" max="16384" width="11.42578125" style="10"/>
  </cols>
  <sheetData>
    <row r="3" spans="2:5" x14ac:dyDescent="0.25">
      <c r="B3" s="10" t="s">
        <v>172</v>
      </c>
    </row>
    <row r="5" spans="2:5" x14ac:dyDescent="0.25">
      <c r="B5" s="10" t="s">
        <v>173</v>
      </c>
    </row>
    <row r="6" spans="2:5" x14ac:dyDescent="0.25">
      <c r="B6" s="10" t="s">
        <v>174</v>
      </c>
    </row>
    <row r="7" spans="2:5" x14ac:dyDescent="0.25">
      <c r="C7" s="10" t="s">
        <v>176</v>
      </c>
    </row>
    <row r="8" spans="2:5" x14ac:dyDescent="0.25">
      <c r="C8" s="10" t="s">
        <v>175</v>
      </c>
    </row>
    <row r="10" spans="2:5" x14ac:dyDescent="0.25">
      <c r="B10" s="10" t="s">
        <v>177</v>
      </c>
    </row>
    <row r="11" spans="2:5" x14ac:dyDescent="0.25">
      <c r="B11" s="10" t="s">
        <v>178</v>
      </c>
    </row>
    <row r="12" spans="2:5" x14ac:dyDescent="0.25">
      <c r="B12" s="10" t="s">
        <v>179</v>
      </c>
    </row>
    <row r="14" spans="2:5" x14ac:dyDescent="0.25">
      <c r="B14" s="10" t="s">
        <v>180</v>
      </c>
    </row>
    <row r="15" spans="2:5" x14ac:dyDescent="0.25">
      <c r="C15" s="27" t="s">
        <v>203</v>
      </c>
    </row>
    <row r="16" spans="2:5" x14ac:dyDescent="0.25">
      <c r="C16" s="25" t="s">
        <v>204</v>
      </c>
      <c r="E16" s="10" t="s">
        <v>181</v>
      </c>
    </row>
    <row r="17" spans="2:4" x14ac:dyDescent="0.25">
      <c r="C17" s="25" t="s">
        <v>205</v>
      </c>
    </row>
    <row r="18" spans="2:4" x14ac:dyDescent="0.25">
      <c r="C18" s="22" t="s">
        <v>206</v>
      </c>
    </row>
    <row r="19" spans="2:4" x14ac:dyDescent="0.25">
      <c r="D19" s="22" t="s">
        <v>182</v>
      </c>
    </row>
    <row r="20" spans="2:4" x14ac:dyDescent="0.25">
      <c r="C20" s="22" t="s">
        <v>205</v>
      </c>
    </row>
    <row r="22" spans="2:4" x14ac:dyDescent="0.25">
      <c r="B22" s="10" t="s">
        <v>183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4" workbookViewId="0">
      <selection sqref="A1:XFD3"/>
    </sheetView>
  </sheetViews>
  <sheetFormatPr baseColWidth="10" defaultRowHeight="15" x14ac:dyDescent="0.25"/>
  <cols>
    <col min="1" max="3" width="11.42578125" style="10"/>
    <col min="4" max="4" width="11.85546875" style="10" bestFit="1" customWidth="1"/>
    <col min="5" max="16384" width="11.42578125" style="10"/>
  </cols>
  <sheetData>
    <row r="1" spans="1:10" s="18" customFormat="1" hidden="1" x14ac:dyDescent="0.25">
      <c r="A1" s="18" t="s">
        <v>272</v>
      </c>
      <c r="B1" s="18" t="s">
        <v>282</v>
      </c>
      <c r="C1" s="19" t="s">
        <v>273</v>
      </c>
    </row>
    <row r="2" spans="1:10" s="18" customFormat="1" hidden="1" x14ac:dyDescent="0.25">
      <c r="A2" s="18" t="s">
        <v>273</v>
      </c>
      <c r="B2" s="19" t="s">
        <v>283</v>
      </c>
      <c r="C2" s="19" t="s">
        <v>333</v>
      </c>
    </row>
    <row r="3" spans="1:10" s="18" customFormat="1" hidden="1" x14ac:dyDescent="0.25">
      <c r="A3" s="18" t="s">
        <v>274</v>
      </c>
      <c r="B3" s="18" t="s">
        <v>331</v>
      </c>
    </row>
    <row r="5" spans="1:10" x14ac:dyDescent="0.25">
      <c r="B5" s="10" t="s">
        <v>266</v>
      </c>
    </row>
    <row r="7" spans="1:10" x14ac:dyDescent="0.25">
      <c r="B7" s="10" t="s">
        <v>267</v>
      </c>
      <c r="D7" s="53" t="s">
        <v>268</v>
      </c>
    </row>
    <row r="9" spans="1:10" x14ac:dyDescent="0.25">
      <c r="B9" s="10" t="s">
        <v>269</v>
      </c>
      <c r="D9" s="53" t="s">
        <v>270</v>
      </c>
    </row>
    <row r="11" spans="1:10" x14ac:dyDescent="0.25">
      <c r="B11" s="10" t="s">
        <v>271</v>
      </c>
      <c r="D11" s="22" t="str">
        <f>A1&amp;D7&amp;A2&amp;D9&amp;A3</f>
        <v>Route::('alejo','alex');</v>
      </c>
      <c r="E11" s="22"/>
    </row>
    <row r="14" spans="1:10" x14ac:dyDescent="0.25">
      <c r="B14" s="31" t="s">
        <v>275</v>
      </c>
      <c r="C14" s="31" t="s">
        <v>279</v>
      </c>
      <c r="D14" s="31" t="s">
        <v>276</v>
      </c>
      <c r="E14" s="31"/>
      <c r="F14" s="31"/>
      <c r="G14" s="31" t="s">
        <v>277</v>
      </c>
      <c r="H14" s="31"/>
      <c r="I14" s="31" t="s">
        <v>278</v>
      </c>
      <c r="J14" s="31"/>
    </row>
    <row r="15" spans="1:10" x14ac:dyDescent="0.25">
      <c r="B15" s="53" t="s">
        <v>280</v>
      </c>
      <c r="C15" s="53" t="s">
        <v>281</v>
      </c>
      <c r="D15" s="22" t="str">
        <f>$B$1&amp;B15&amp;UPPER(LEFT(C15,1))&amp;RIGHT(C15,LEN(C15)-1)&amp;$B$2</f>
        <v>public function getAddtask() {}</v>
      </c>
      <c r="G15" s="11" t="str">
        <f>$D$7&amp;"/"&amp;C15</f>
        <v>alejo/addtask</v>
      </c>
      <c r="I15" s="22" t="str">
        <f>$B$3&amp;G15&amp;$C$1&amp;C15&amp;$C$2</f>
        <v>{{link_to('alejo/addtask','addtask'}}</v>
      </c>
    </row>
    <row r="16" spans="1:10" x14ac:dyDescent="0.25">
      <c r="B16" s="53" t="s">
        <v>284</v>
      </c>
      <c r="C16" s="53" t="s">
        <v>281</v>
      </c>
      <c r="D16" s="22" t="str">
        <f>$B$1&amp;B16&amp;UPPER(LEFT(C16,1))&amp;RIGHT(C16,LEN(C16)-1)&amp;$B$2</f>
        <v>public function postAddtask() {}</v>
      </c>
      <c r="G16" s="11" t="str">
        <f>$D$7&amp;"/"&amp;C16</f>
        <v>alejo/addtask</v>
      </c>
      <c r="I16" s="10" t="s">
        <v>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5"/>
  <sheetViews>
    <sheetView workbookViewId="0">
      <selection activeCell="A16" sqref="A16"/>
    </sheetView>
  </sheetViews>
  <sheetFormatPr baseColWidth="10" defaultRowHeight="15" x14ac:dyDescent="0.25"/>
  <cols>
    <col min="1" max="16384" width="11.42578125" style="3"/>
  </cols>
  <sheetData>
    <row r="2" spans="1:1" x14ac:dyDescent="0.25">
      <c r="A2" s="3" t="s">
        <v>201</v>
      </c>
    </row>
    <row r="15" spans="1:1" x14ac:dyDescent="0.25">
      <c r="A15" s="3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Laravel</vt:lpstr>
      <vt:lpstr>LaravelGenerate</vt:lpstr>
      <vt:lpstr>FormGeneratorV1</vt:lpstr>
      <vt:lpstr>AutoLaravel v1</vt:lpstr>
      <vt:lpstr>laravelAuth v1</vt:lpstr>
      <vt:lpstr>Laravel mail v1</vt:lpstr>
      <vt:lpstr>HTML template v1</vt:lpstr>
      <vt:lpstr>Controller generator</vt:lpstr>
      <vt:lpstr>error ptscreen</vt:lpstr>
      <vt:lpstr>table relations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2013-09-05T06:31:50Z</dcterms:modified>
</cp:coreProperties>
</file>