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1" activeTab="1"/>
  </bookViews>
  <sheets>
    <sheet name="Index" sheetId="15" r:id="rId1"/>
    <sheet name="AutoLaravel v1" sheetId="6" r:id="rId2"/>
    <sheet name="Laravel" sheetId="1" state="hidden" r:id="rId3"/>
    <sheet name="FormGeneratorV1" sheetId="12" r:id="rId4"/>
    <sheet name="inline ajax edit v1" sheetId="14" r:id="rId5"/>
    <sheet name="amChartsv1" sheetId="17" r:id="rId6"/>
    <sheet name="laravelAuth v1" sheetId="7" r:id="rId7"/>
    <sheet name="Laravel mail v1" sheetId="10" r:id="rId8"/>
    <sheet name="Controller generator" sheetId="11" state="hidden" r:id="rId9"/>
    <sheet name="table relations v1" sheetId="13" r:id="rId10"/>
    <sheet name="Hoja1" sheetId="16" r:id="rId11"/>
    <sheet name="error ptscreen" sheetId="9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C16" i="6"/>
  <c r="C14" i="6"/>
  <c r="N115" i="14" l="1"/>
  <c r="N116" i="14"/>
  <c r="N117" i="14"/>
  <c r="N118" i="14"/>
  <c r="N119" i="14"/>
  <c r="N120" i="14"/>
  <c r="N121" i="14"/>
  <c r="N122" i="14"/>
  <c r="N123" i="14"/>
  <c r="N114" i="14"/>
  <c r="N105" i="14"/>
  <c r="N106" i="14"/>
  <c r="N107" i="14"/>
  <c r="N108" i="14"/>
  <c r="N109" i="14"/>
  <c r="N110" i="14"/>
  <c r="N111" i="14"/>
  <c r="N112" i="14"/>
  <c r="N113" i="14"/>
  <c r="N104" i="14"/>
  <c r="B79" i="12"/>
  <c r="B78" i="12"/>
  <c r="B77" i="12"/>
  <c r="B76" i="12"/>
  <c r="B75" i="12"/>
  <c r="B80" i="12"/>
  <c r="C34" i="6"/>
  <c r="C33" i="6"/>
  <c r="C11" i="14"/>
  <c r="D51" i="6" l="1"/>
  <c r="D87" i="6" l="1"/>
  <c r="D52" i="6"/>
  <c r="D53" i="6"/>
  <c r="D46" i="12"/>
  <c r="D47" i="12"/>
  <c r="D49" i="6"/>
  <c r="G49" i="6" s="1"/>
  <c r="H32" i="6"/>
  <c r="E32" i="6"/>
  <c r="H31" i="6"/>
  <c r="D57" i="6" l="1"/>
  <c r="C35" i="6"/>
  <c r="C37" i="6"/>
  <c r="B52" i="14"/>
  <c r="C5" i="14"/>
  <c r="C4" i="14"/>
  <c r="C3" i="14"/>
  <c r="C2" i="14"/>
  <c r="B55" i="14"/>
  <c r="B5" i="14"/>
  <c r="B56" i="14"/>
  <c r="B3" i="14"/>
  <c r="B57" i="14"/>
  <c r="B1" i="14"/>
  <c r="A6" i="14"/>
  <c r="A3" i="14"/>
  <c r="E11" i="14"/>
  <c r="C15" i="14" l="1"/>
  <c r="E15" i="14" s="1"/>
  <c r="G15" i="14" s="1"/>
  <c r="H15" i="14" s="1"/>
  <c r="B80" i="14" s="1"/>
  <c r="F11" i="14"/>
  <c r="B82" i="14" s="1"/>
  <c r="B50" i="14"/>
  <c r="B40" i="14"/>
  <c r="B47" i="14"/>
  <c r="B84" i="14"/>
  <c r="C5" i="6"/>
  <c r="C90" i="6" s="1"/>
  <c r="B39" i="14" l="1"/>
  <c r="B83" i="14"/>
  <c r="B51" i="14"/>
  <c r="B81" i="14"/>
  <c r="B48" i="14"/>
  <c r="B31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F49" i="12"/>
  <c r="H85" i="12"/>
  <c r="D48" i="12"/>
  <c r="H17" i="12"/>
  <c r="D49" i="12" l="1"/>
  <c r="D50" i="12"/>
  <c r="B73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8" i="12"/>
  <c r="D85" i="12" s="1"/>
  <c r="E46" i="12"/>
  <c r="D86" i="12" s="1"/>
  <c r="B52" i="12"/>
  <c r="H18" i="12"/>
  <c r="H19" i="12"/>
  <c r="H20" i="12"/>
  <c r="H21" i="12"/>
  <c r="H22" i="12"/>
  <c r="H23" i="12"/>
  <c r="H24" i="12"/>
  <c r="H25" i="12"/>
  <c r="H26" i="12"/>
  <c r="O17" i="12"/>
  <c r="B18" i="12"/>
  <c r="B19" i="12"/>
  <c r="B20" i="12"/>
  <c r="D90" i="12" s="1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D62" i="13" l="1"/>
  <c r="C26" i="12"/>
  <c r="C24" i="12"/>
  <c r="E24" i="12" s="1"/>
  <c r="C22" i="12"/>
  <c r="C20" i="12"/>
  <c r="E20" i="12" s="1"/>
  <c r="B58" i="12"/>
  <c r="B57" i="12"/>
  <c r="B56" i="12"/>
  <c r="D89" i="12"/>
  <c r="O26" i="12"/>
  <c r="I26" i="12"/>
  <c r="I24" i="12"/>
  <c r="O22" i="12"/>
  <c r="I22" i="12"/>
  <c r="I20" i="12"/>
  <c r="O18" i="12"/>
  <c r="I18" i="12"/>
  <c r="D87" i="12"/>
  <c r="I25" i="12"/>
  <c r="I23" i="12"/>
  <c r="I21" i="12"/>
  <c r="I19" i="12"/>
  <c r="C18" i="12"/>
  <c r="E18" i="12" s="1"/>
  <c r="D88" i="12"/>
  <c r="B61" i="12"/>
  <c r="B63" i="12"/>
  <c r="B60" i="12"/>
  <c r="B62" i="12"/>
  <c r="B59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C25" i="12"/>
  <c r="C23" i="12"/>
  <c r="E23" i="12" s="1"/>
  <c r="C21" i="12"/>
  <c r="C19" i="12"/>
  <c r="H38" i="12" l="1"/>
  <c r="H37" i="12"/>
  <c r="B65" i="12"/>
  <c r="B55" i="12"/>
  <c r="B36" i="12"/>
  <c r="E22" i="12"/>
  <c r="B35" i="12" s="1"/>
  <c r="E26" i="12"/>
  <c r="B39" i="12" s="1"/>
  <c r="B37" i="12"/>
  <c r="B33" i="12"/>
  <c r="B67" i="12"/>
  <c r="K22" i="12"/>
  <c r="H35" i="12" s="1"/>
  <c r="B54" i="12"/>
  <c r="B70" i="12"/>
  <c r="E19" i="12"/>
  <c r="B32" i="12" s="1"/>
  <c r="E17" i="12"/>
  <c r="B30" i="12" s="1"/>
  <c r="H31" i="12"/>
  <c r="K18" i="12"/>
  <c r="E21" i="12"/>
  <c r="B34" i="12" s="1"/>
  <c r="E25" i="12"/>
  <c r="B38" i="12" s="1"/>
  <c r="K26" i="12"/>
  <c r="H39" i="12" s="1"/>
  <c r="B31" i="12"/>
  <c r="K19" i="12"/>
  <c r="H32" i="12" s="1"/>
  <c r="K21" i="12"/>
  <c r="H34" i="12" s="1"/>
  <c r="K23" i="12"/>
  <c r="H36" i="12" s="1"/>
  <c r="K25" i="12"/>
  <c r="K20" i="12"/>
  <c r="H33" i="12" s="1"/>
  <c r="K24" i="12"/>
  <c r="B68" i="12"/>
  <c r="B69" i="12"/>
  <c r="B66" i="12"/>
  <c r="C17" i="6"/>
  <c r="F66" i="6" l="1"/>
  <c r="H87" i="12" s="1"/>
  <c r="O69" i="6"/>
  <c r="O70" i="6"/>
  <c r="O71" i="6"/>
  <c r="O72" i="6"/>
  <c r="O73" i="6"/>
  <c r="O74" i="6"/>
  <c r="O75" i="6"/>
  <c r="O76" i="6"/>
  <c r="O77" i="6"/>
  <c r="O68" i="6"/>
  <c r="Q68" i="6" s="1"/>
  <c r="N68" i="6"/>
  <c r="P68" i="6" s="1"/>
  <c r="K69" i="6"/>
  <c r="K70" i="6"/>
  <c r="K71" i="6"/>
  <c r="K72" i="6"/>
  <c r="K73" i="6"/>
  <c r="K74" i="6"/>
  <c r="K75" i="6"/>
  <c r="K76" i="6"/>
  <c r="K77" i="6"/>
  <c r="K68" i="6"/>
  <c r="J69" i="6"/>
  <c r="J70" i="6"/>
  <c r="J71" i="6"/>
  <c r="J72" i="6"/>
  <c r="J73" i="6"/>
  <c r="J74" i="6"/>
  <c r="J75" i="6"/>
  <c r="J76" i="6"/>
  <c r="J77" i="6"/>
  <c r="J68" i="6"/>
  <c r="D96" i="12" l="1"/>
  <c r="D102" i="12"/>
  <c r="D98" i="12"/>
  <c r="D99" i="12"/>
  <c r="D100" i="12"/>
  <c r="D101" i="12"/>
  <c r="D97" i="12"/>
  <c r="D94" i="12"/>
  <c r="D104" i="12"/>
  <c r="D95" i="12"/>
  <c r="D93" i="12"/>
  <c r="G66" i="6"/>
  <c r="N69" i="6"/>
  <c r="N70" i="6" s="1"/>
  <c r="N71" i="6" s="1"/>
  <c r="N72" i="6" s="1"/>
  <c r="N73" i="6" s="1"/>
  <c r="N74" i="6" s="1"/>
  <c r="N75" i="6" s="1"/>
  <c r="N76" i="6" s="1"/>
  <c r="N77" i="6" s="1"/>
  <c r="D50" i="6"/>
  <c r="Q69" i="6"/>
  <c r="Q70" i="6" s="1"/>
  <c r="Q71" i="6" s="1"/>
  <c r="Q72" i="6" s="1"/>
  <c r="Q73" i="6" s="1"/>
  <c r="Q74" i="6" s="1"/>
  <c r="Q75" i="6" s="1"/>
  <c r="Q76" i="6" s="1"/>
  <c r="Q77" i="6" s="1"/>
  <c r="P69" i="6" l="1"/>
  <c r="P70" i="6" s="1"/>
  <c r="P71" i="6" s="1"/>
  <c r="P72" i="6" s="1"/>
  <c r="P73" i="6" s="1"/>
  <c r="P74" i="6" s="1"/>
  <c r="P75" i="6" s="1"/>
  <c r="P76" i="6" s="1"/>
  <c r="P77" i="6" s="1"/>
  <c r="M63" i="6" s="1"/>
  <c r="C83" i="6"/>
  <c r="H86" i="12"/>
  <c r="D92" i="12" s="1"/>
  <c r="C81" i="6" l="1"/>
</calcChain>
</file>

<file path=xl/sharedStrings.xml><?xml version="1.0" encoding="utf-8"?>
<sst xmlns="http://schemas.openxmlformats.org/spreadsheetml/2006/main" count="574" uniqueCount="490">
  <si>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</si>
  <si>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</si>
  <si>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</si>
  <si>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</si>
  <si>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</si>
  <si>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</si>
  <si>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</si>
  <si>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</si>
  <si>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</si>
  <si>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</si>
  <si>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</si>
  <si>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</si>
  <si>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</si>
  <si>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</si>
  <si>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</si>
  <si>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</si>
  <si>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</si>
  <si>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</si>
  <si>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</si>
  <si>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</si>
  <si>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</si>
  <si>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</si>
  <si>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</si>
  <si>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</si>
  <si>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</si>
  <si>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</si>
  <si>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</si>
  <si>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</si>
  <si>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</si>
  <si>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</si>
  <si>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</si>
  <si>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</si>
  <si>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</si>
  <si>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</si>
  <si>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</si>
  <si>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</si>
  <si>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</si>
  <si>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</si>
  <si>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</si>
  <si>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</si>
  <si>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</si>
  <si>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</si>
  <si>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</si>
  <si>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</si>
  <si>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</si>
  <si>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</si>
  <si>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</si>
  <si>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</si>
  <si>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</si>
  <si>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</si>
  <si>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</si>
  <si>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</si>
  <si>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</si>
  <si>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</si>
  <si>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</si>
  <si>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</si>
  <si>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</si>
  <si>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</si>
  <si>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</si>
  <si>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</si>
  <si>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</si>
  <si>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</si>
  <si>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</si>
  <si>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</si>
  <si>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</si>
  <si>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</si>
  <si>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</si>
  <si>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</si>
  <si>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</si>
  <si>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</si>
  <si>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</si>
  <si>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</si>
  <si>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</si>
  <si>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</si>
  <si>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</si>
  <si>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</si>
  <si>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</si>
  <si>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</si>
  <si>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</si>
  <si>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</si>
  <si>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</si>
  <si>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</si>
  <si>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</si>
  <si>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</si>
  <si>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</si>
  <si>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</si>
  <si>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</si>
  <si>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</si>
  <si>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</si>
  <si>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</si>
  <si>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</si>
  <si>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</si>
  <si>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</si>
  <si>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</si>
  <si>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</si>
  <si>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</si>
  <si>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</si>
  <si>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</si>
  <si>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</si>
  <si>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</si>
  <si>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</si>
  <si>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</si>
  <si>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</si>
  <si>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</si>
  <si>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</si>
  <si>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</si>
  <si>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</si>
  <si>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</si>
  <si>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</si>
  <si>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</si>
  <si>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</si>
  <si>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</si>
  <si>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</si>
  <si>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Action (empty=index)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</si>
  <si>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</si>
  <si>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</si>
  <si>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</si>
  <si>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</si>
  <si>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</si>
  <si>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</si>
  <si>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</si>
  <si>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</si>
  <si>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</si>
  <si>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</si>
  <si>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</si>
  <si>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</si>
  <si>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</si>
  <si>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</si>
  <si>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</si>
  <si>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</si>
  <si>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</si>
  <si>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</si>
  <si>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</si>
  <si>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</si>
  <si>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</si>
  <si>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</si>
  <si>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</si>
  <si>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</si>
  <si>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</si>
  <si>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</si>
  <si>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</si>
  <si>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</si>
  <si>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</si>
  <si>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</si>
  <si>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</si>
  <si>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</si>
  <si>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</si>
  <si>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</si>
  <si>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</si>
  <si>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</si>
  <si>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</si>
  <si>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</si>
  <si>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</si>
  <si>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</si>
  <si>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</si>
  <si>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</si>
  <si>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</si>
  <si>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</si>
  <si>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</si>
  <si>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</si>
  <si>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</si>
  <si>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</si>
  <si>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</si>
  <si>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</si>
  <si>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</si>
  <si>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</si>
  <si>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</si>
  <si>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</si>
  <si>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</si>
  <si>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</si>
  <si>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</si>
  <si>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</si>
  <si>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</si>
  <si>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</si>
  <si>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</si>
  <si>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</si>
  <si>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</si>
  <si>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</si>
  <si>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</si>
  <si>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</si>
  <si>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</si>
  <si>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</si>
  <si>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</si>
  <si>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</si>
  <si>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</si>
  <si>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</si>
  <si>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</si>
  <si>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</si>
  <si>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</si>
  <si>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</si>
  <si>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</si>
  <si>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</si>
  <si>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</si>
  <si>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</si>
  <si>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</si>
  <si>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</si>
  <si>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</si>
  <si>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</si>
  <si>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</si>
  <si>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</si>
  <si>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</si>
  <si>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</si>
  <si>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</si>
  <si>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</si>
  <si>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</si>
  <si>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</si>
  <si>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</si>
  <si>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</si>
  <si>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</si>
  <si>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</si>
  <si>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</si>
  <si>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</si>
  <si>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</si>
  <si>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</si>
  <si>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</si>
  <si>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</si>
  <si>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</si>
  <si>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</si>
  <si>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</si>
  <si>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</si>
  <si>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</si>
  <si>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</si>
  <si>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</si>
  <si>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</si>
  <si>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</si>
  <si>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</si>
  <si>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</si>
  <si>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</si>
  <si>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</si>
  <si>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</si>
  <si>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</si>
  <si>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</si>
  <si>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</si>
  <si>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</si>
  <si>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</si>
  <si>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</si>
  <si>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</si>
  <si>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</si>
  <si>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</si>
  <si>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</si>
  <si>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</si>
  <si>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</si>
  <si>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</si>
  <si>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</si>
  <si>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</si>
  <si>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</si>
  <si>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</si>
  <si>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</si>
  <si>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</si>
  <si>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</si>
  <si>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</si>
  <si>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</si>
  <si>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</si>
  <si>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</si>
  <si>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</si>
  <si>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</si>
  <si>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</si>
  <si>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</si>
  <si>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</si>
  <si>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</si>
  <si>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</si>
  <si>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</si>
  <si>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</si>
  <si>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</si>
  <si>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</si>
  <si>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</si>
  <si>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</si>
  <si>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</si>
  <si>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</si>
  <si>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</si>
  <si>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</si>
  <si>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</si>
  <si>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</si>
  <si>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</si>
  <si>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</si>
  <si>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</si>
  <si>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</si>
  <si>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</si>
  <si>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</si>
  <si>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</si>
  <si>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</si>
  <si>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</si>
  <si>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</si>
  <si>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</si>
  <si>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</si>
  <si>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</si>
  <si>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</si>
  <si>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</si>
  <si>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</si>
  <si>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</si>
  <si>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</si>
  <si>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</si>
  <si>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</si>
  <si>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</si>
  <si>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</si>
  <si>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</si>
  <si>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</si>
  <si>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</si>
  <si>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</si>
  <si>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</si>
  <si>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</si>
  <si>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</si>
  <si>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</si>
  <si>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</si>
  <si>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</si>
  <si>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</si>
  <si>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</si>
  <si>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</si>
  <si>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</si>
  <si>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OTHERWISE AJAX WILL NOT WORK</t>
  </si>
  <si>
    <t>CHECK THAT A TAG WITH ID 'base' EXIST WITH URL::to('/') ECHO,</t>
  </si>
  <si>
    <t>&lt;div class='hmdhide'  id='base'&gt;{{URL::to('/')}}&lt;/div&gt;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</si>
  <si>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</si>
  <si>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</si>
  <si>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</si>
  <si>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</si>
  <si>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</si>
  <si>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</si>
  <si>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</si>
  <si>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</si>
  <si>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</si>
  <si>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</si>
  <si>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</si>
  <si>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</si>
  <si>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// left column not automated yet</t>
  </si>
  <si>
    <t>return 1;</t>
  </si>
  <si>
    <t>Route::controller('</t>
  </si>
  <si>
    <t>DEPRECATED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</si>
  <si>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</si>
  <si>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</si>
  <si>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</si>
  <si>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</si>
  <si>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</si>
  <si>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</si>
  <si>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</si>
  <si>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</si>
  <si>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</si>
  <si>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</si>
  <si>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</si>
  <si>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</si>
  <si>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</si>
  <si>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</si>
  <si>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</si>
  <si>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</si>
  <si>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</si>
  <si>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</si>
  <si>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</si>
  <si>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</si>
  <si>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</si>
  <si>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</si>
  <si>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</si>
  <si>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</si>
  <si>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</si>
  <si>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</si>
  <si>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</si>
  <si>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</si>
  <si>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</si>
  <si>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</si>
  <si>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</si>
  <si>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</si>
  <si>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</si>
  <si>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</si>
  <si>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</si>
  <si>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</si>
  <si>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</si>
  <si>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</si>
  <si>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</si>
  <si>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</si>
  <si>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</si>
  <si>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</si>
  <si>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</si>
  <si>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</si>
  <si>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</si>
  <si>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</si>
  <si>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</si>
  <si>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</si>
  <si>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</si>
  <si>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Inside html template</t>
  </si>
  <si>
    <t xml:space="preserve">&lt;div&gt;Some message {{$User}}, please be careful with...&lt;/div&gt; </t>
  </si>
  <si>
    <t>Mail::pretend();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</si>
  <si>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</si>
  <si>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</si>
  <si>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</si>
  <si>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</si>
  <si>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</si>
  <si>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</si>
  <si>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</si>
  <si>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</si>
  <si>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</si>
  <si>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</si>
  <si>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</si>
  <si>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</si>
  <si>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</si>
  <si>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</si>
  <si>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</si>
  <si>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</si>
  <si>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</si>
  <si>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</si>
  <si>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</si>
  <si>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</si>
  <si>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</si>
  <si>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</si>
  <si>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</si>
  <si>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</si>
  <si>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</si>
  <si>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</si>
  <si>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</si>
  <si>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</si>
  <si>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</si>
  <si>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</si>
  <si>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</si>
  <si>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</si>
  <si>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</si>
  <si>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>* ADD MODEL THAT RETRIEVES ALL DATA IN HTML TABLE</t>
  </si>
  <si>
    <t>* ADD HTML ITERATIVE DATA (FOREACH FUNCTION)</t>
  </si>
  <si>
    <t>* BUILD DIV WITH DIV HIDE INPUT, SHOW HTML VARIABLE, JS CHANGE FROM HTML TO INPUT</t>
  </si>
  <si>
    <t xml:space="preserve">   AND JS SAVE VIA AJAX NEW ENTERED DATA</t>
  </si>
  <si>
    <t>Create new laravel project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</si>
  <si>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</si>
  <si>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</si>
  <si>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</si>
  <si>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</si>
  <si>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</si>
  <si>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</si>
  <si>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</si>
  <si>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</si>
  <si>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</si>
  <si>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</si>
  <si>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</si>
  <si>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$callback: Mail::send(...,function($message) use ($requester))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</si>
  <si>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</si>
  <si>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</si>
  <si>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</si>
  <si>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</si>
  <si>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</si>
  <si>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</si>
  <si>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</si>
  <si>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</si>
  <si>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</si>
  <si>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</si>
  <si>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</si>
  <si>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</si>
  <si>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t>Generate controller and route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</si>
  <si>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</si>
  <si>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</si>
  <si>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</si>
  <si>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</si>
  <si>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</si>
  <si>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</si>
  <si>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</si>
  <si>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</si>
  <si>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</si>
  <si>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</si>
  <si>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</si>
  <si>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</si>
  <si>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</si>
  <si>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</si>
  <si>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</si>
  <si>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</si>
  <si>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</si>
  <si>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</si>
  <si>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</si>
  <si>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</si>
  <si>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</si>
  <si>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</si>
  <si>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</si>
  <si>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</si>
  <si>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>pray</t>
  </si>
  <si>
    <t>rosary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</si>
  <si>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</si>
  <si>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</si>
  <si>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</si>
  <si>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</si>
  <si>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</si>
  <si>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</si>
  <si>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measurements</t>
  </si>
  <si>
    <t>Type of project</t>
  </si>
  <si>
    <t>practice</t>
  </si>
  <si>
    <t>github</t>
  </si>
  <si>
    <t>RULES</t>
  </si>
  <si>
    <t>1. class for identifiying editable data: editable_[table name]</t>
  </si>
  <si>
    <t>2. edit input id= inputedit[table name]_[row id].</t>
  </si>
  <si>
    <t xml:space="preserve">     Example: &lt;td class='span1 editable_faustina'&gt;{{$v-&gt;data}}&lt;/td&gt;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</si>
  <si>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</si>
  <si>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</si>
  <si>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</si>
  <si>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edry5</t>
  </si>
  <si>
    <t>@section('sidebar')</t>
  </si>
  <si>
    <t>@stop</t>
  </si>
  <si>
    <t>@section('content')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</si>
</sst>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19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4" borderId="0" xfId="0" applyFont="1" applyFill="1"/>
    <xf numFmtId="0" fontId="9" fillId="6" borderId="0" xfId="0" applyFont="1" applyFill="1"/>
    <xf numFmtId="0" fontId="9" fillId="6" borderId="0" xfId="0" quotePrefix="1" applyFont="1" applyFill="1"/>
    <xf numFmtId="0" fontId="10" fillId="4" borderId="0" xfId="0" applyFont="1" applyFill="1"/>
    <xf numFmtId="0" fontId="11" fillId="4" borderId="0" xfId="0" applyFont="1" applyFill="1"/>
    <xf numFmtId="0" fontId="7" fillId="7" borderId="0" xfId="0" applyFont="1" applyFill="1"/>
    <xf numFmtId="0" fontId="12" fillId="4" borderId="0" xfId="0" quotePrefix="1" applyFont="1" applyFill="1"/>
    <xf numFmtId="0" fontId="13" fillId="4" borderId="0" xfId="0" applyFont="1" applyFill="1"/>
    <xf numFmtId="0" fontId="4" fillId="7" borderId="0" xfId="0" applyFont="1" applyFill="1"/>
    <xf numFmtId="0" fontId="11" fillId="4" borderId="0" xfId="0" quotePrefix="1" applyFont="1" applyFill="1"/>
    <xf numFmtId="0" fontId="7" fillId="4" borderId="0" xfId="0" quotePrefix="1" applyFont="1" applyFill="1"/>
    <xf numFmtId="0" fontId="14" fillId="4" borderId="0" xfId="0" applyFont="1" applyFill="1"/>
    <xf numFmtId="0" fontId="10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5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6" fillId="9" borderId="0" xfId="0" applyFont="1" applyFill="1"/>
    <xf numFmtId="0" fontId="17" fillId="4" borderId="0" xfId="0" applyFont="1" applyFill="1"/>
    <xf numFmtId="0" fontId="11" fillId="2" borderId="0" xfId="0" applyFont="1" applyFill="1"/>
    <xf numFmtId="0" fontId="11" fillId="7" borderId="0" xfId="0" applyFont="1" applyFill="1"/>
    <xf numFmtId="0" fontId="12" fillId="4" borderId="0" xfId="0" applyFont="1" applyFill="1"/>
    <xf numFmtId="0" fontId="18" fillId="2" borderId="0" xfId="0" applyFont="1" applyFill="1"/>
    <xf numFmtId="0" fontId="19" fillId="10" borderId="0" xfId="0" applyFont="1" applyFill="1"/>
    <xf numFmtId="0" fontId="20" fillId="10" borderId="0" xfId="0" applyFont="1" applyFill="1"/>
    <xf numFmtId="0" fontId="0" fillId="11" borderId="0" xfId="0" applyFill="1"/>
    <xf numFmtId="0" fontId="22" fillId="12" borderId="0" xfId="0" applyFont="1" applyFill="1"/>
    <xf numFmtId="0" fontId="20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1" fillId="2" borderId="0" xfId="0" applyFont="1" applyFill="1" applyBorder="1"/>
    <xf numFmtId="0" fontId="11" fillId="2" borderId="18" xfId="0" applyFont="1" applyFill="1" applyBorder="1"/>
    <xf numFmtId="0" fontId="7" fillId="14" borderId="0" xfId="0" applyFont="1" applyFill="1"/>
    <xf numFmtId="0" fontId="21" fillId="10" borderId="0" xfId="1" applyFill="1"/>
    <xf numFmtId="0" fontId="7" fillId="8" borderId="0" xfId="0" applyFont="1" applyFill="1" applyAlignment="1"/>
    <xf numFmtId="0" fontId="0" fillId="0" borderId="0" xfId="0" applyAlignment="1"/>
    <xf numFmtId="0" fontId="6" fillId="15" borderId="0" xfId="0" applyFont="1" applyFill="1"/>
    <xf numFmtId="0" fontId="13" fillId="4" borderId="0" xfId="0" quotePrefix="1" applyFont="1" applyFill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642D"/>
      <color rgb="FF660066"/>
      <color rgb="FF660033"/>
      <color rgb="FF08233A"/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4"/>
  <sheetViews>
    <sheetView workbookViewId="0"/>
  </sheetViews>
  <sheetFormatPr baseColWidth="10" defaultRowHeight="15" x14ac:dyDescent="0.25"/>
  <cols>
    <col min="1" max="16384" width="11.42578125" style="54"/>
  </cols>
  <sheetData>
    <row r="4" spans="2:4" x14ac:dyDescent="0.25">
      <c r="B4" s="65" t="s">
        <v>417</v>
      </c>
      <c r="C4" s="65"/>
      <c r="D4" s="65"/>
    </row>
  </sheetData>
  <mergeCells count="1">
    <mergeCell ref="B4:D4"/>
  </mergeCells>
  <hyperlinks>
    <hyperlink ref="B4:D4" location="'AutoLaravel v1'!C13" display="Create new laravel projec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39" zoomScaleNormal="100" workbookViewId="0">
      <selection activeCell="D58" sqref="D58"/>
    </sheetView>
  </sheetViews>
  <sheetFormatPr baseColWidth="10" defaultRowHeight="15" x14ac:dyDescent="0.25"/>
  <cols>
    <col min="1" max="16384" width="11.42578125" style="10"/>
  </cols>
  <sheetData>
    <row r="1" spans="1:7" s="42" customFormat="1" hidden="1" x14ac:dyDescent="0.25">
      <c r="A1" s="42" t="s">
        <v>242</v>
      </c>
      <c r="B1" s="42" t="s">
        <v>261</v>
      </c>
      <c r="C1" s="42" t="s">
        <v>301</v>
      </c>
      <c r="D1" s="42" t="s">
        <v>275</v>
      </c>
      <c r="E1" s="43" t="s">
        <v>198</v>
      </c>
      <c r="F1" s="42" t="s">
        <v>263</v>
      </c>
      <c r="G1" s="43" t="s">
        <v>367</v>
      </c>
    </row>
    <row r="2" spans="1:7" s="42" customFormat="1" hidden="1" x14ac:dyDescent="0.25">
      <c r="A2" s="42" t="s">
        <v>243</v>
      </c>
      <c r="B2" s="42" t="s">
        <v>262</v>
      </c>
      <c r="C2" s="42" t="s">
        <v>271</v>
      </c>
      <c r="D2" s="43" t="s">
        <v>289</v>
      </c>
      <c r="E2" s="43" t="s">
        <v>356</v>
      </c>
      <c r="F2" s="42" t="s">
        <v>360</v>
      </c>
      <c r="G2" s="42" t="s">
        <v>243</v>
      </c>
    </row>
    <row r="3" spans="1:7" s="42" customFormat="1" hidden="1" x14ac:dyDescent="0.25">
      <c r="A3" s="43" t="s">
        <v>244</v>
      </c>
      <c r="B3" s="42" t="s">
        <v>293</v>
      </c>
      <c r="C3" s="42" t="s">
        <v>207</v>
      </c>
      <c r="D3" s="43" t="s">
        <v>290</v>
      </c>
      <c r="E3" s="43" t="s">
        <v>358</v>
      </c>
      <c r="F3" s="43" t="s">
        <v>361</v>
      </c>
      <c r="G3" s="43" t="s">
        <v>369</v>
      </c>
    </row>
    <row r="4" spans="1:7" s="42" customFormat="1" hidden="1" x14ac:dyDescent="0.25">
      <c r="A4" s="42" t="s">
        <v>246</v>
      </c>
      <c r="B4" s="42" t="s">
        <v>263</v>
      </c>
      <c r="C4" s="42" t="s">
        <v>272</v>
      </c>
      <c r="D4" s="43" t="s">
        <v>350</v>
      </c>
      <c r="E4" s="42" t="s">
        <v>374</v>
      </c>
      <c r="F4" s="43" t="s">
        <v>363</v>
      </c>
      <c r="G4" s="43" t="s">
        <v>371</v>
      </c>
    </row>
    <row r="5" spans="1:7" s="42" customFormat="1" hidden="1" x14ac:dyDescent="0.25">
      <c r="A5" s="43" t="s">
        <v>260</v>
      </c>
      <c r="B5" s="42" t="s">
        <v>265</v>
      </c>
      <c r="C5" s="42" t="s">
        <v>273</v>
      </c>
      <c r="D5" s="43" t="s">
        <v>351</v>
      </c>
      <c r="E5" s="42" t="s">
        <v>242</v>
      </c>
      <c r="F5" s="43" t="s">
        <v>364</v>
      </c>
      <c r="G5" s="42" t="s">
        <v>372</v>
      </c>
    </row>
    <row r="8" spans="1:7" x14ac:dyDescent="0.25">
      <c r="B8" s="16" t="s">
        <v>234</v>
      </c>
    </row>
    <row r="9" spans="1:7" x14ac:dyDescent="0.25">
      <c r="B9" s="10" t="s">
        <v>235</v>
      </c>
    </row>
    <row r="10" spans="1:7" x14ac:dyDescent="0.25">
      <c r="B10" s="10" t="s">
        <v>236</v>
      </c>
    </row>
    <row r="11" spans="1:7" x14ac:dyDescent="0.25">
      <c r="B11" s="10" t="s">
        <v>237</v>
      </c>
    </row>
    <row r="13" spans="1:7" x14ac:dyDescent="0.25">
      <c r="B13" s="47" t="s">
        <v>341</v>
      </c>
      <c r="C13" s="47"/>
      <c r="D13" s="47"/>
      <c r="E13" s="47"/>
      <c r="F13" s="47"/>
      <c r="G13" s="47"/>
    </row>
    <row r="14" spans="1:7" x14ac:dyDescent="0.25">
      <c r="B14" s="47" t="s">
        <v>251</v>
      </c>
      <c r="C14" s="47"/>
      <c r="D14" s="47"/>
      <c r="E14" s="47"/>
      <c r="F14" s="47"/>
      <c r="G14" s="47"/>
    </row>
    <row r="16" spans="1:7" x14ac:dyDescent="0.25">
      <c r="B16" s="10" t="s">
        <v>252</v>
      </c>
    </row>
    <row r="17" spans="2:5" x14ac:dyDescent="0.25">
      <c r="B17" s="10" t="s">
        <v>238</v>
      </c>
    </row>
    <row r="18" spans="2:5" x14ac:dyDescent="0.25">
      <c r="B18" s="10" t="s">
        <v>240</v>
      </c>
    </row>
    <row r="19" spans="2:5" x14ac:dyDescent="0.25">
      <c r="B19" s="9" t="s">
        <v>229</v>
      </c>
      <c r="C19" s="9"/>
      <c r="D19" s="12" t="str">
        <f>UPPER(LEFT(B19,1))&amp;RIGHT(B19,LEN(B19)-1)</f>
        <v>Projects</v>
      </c>
    </row>
    <row r="20" spans="2:5" x14ac:dyDescent="0.25">
      <c r="B20" s="10" t="s">
        <v>241</v>
      </c>
    </row>
    <row r="21" spans="2:5" x14ac:dyDescent="0.25">
      <c r="B21" s="9" t="s">
        <v>228</v>
      </c>
      <c r="C21" s="9"/>
    </row>
    <row r="23" spans="2:5" x14ac:dyDescent="0.25">
      <c r="B23" s="44" t="s">
        <v>239</v>
      </c>
      <c r="C23" s="44"/>
      <c r="D23" s="44"/>
      <c r="E23" s="44"/>
    </row>
    <row r="24" spans="2:5" x14ac:dyDescent="0.25">
      <c r="B24" s="44" t="str">
        <f>A1&amp;D206&amp;A2&amp;B21&amp;A3</f>
        <v>$id=::where('p_owner','=',$user)-&gt;get(['id']);</v>
      </c>
      <c r="C24" s="44"/>
      <c r="D24" s="44"/>
      <c r="E24" s="44"/>
    </row>
    <row r="25" spans="2:5" x14ac:dyDescent="0.25">
      <c r="B25" s="44" t="s">
        <v>245</v>
      </c>
      <c r="C25" s="44"/>
      <c r="D25" s="44"/>
      <c r="E25" s="44"/>
    </row>
    <row r="26" spans="2:5" x14ac:dyDescent="0.25">
      <c r="B26" s="44" t="str">
        <f>"$"&amp;LEFT(B19,LEN(B19)-1)&amp;"="&amp;LEFT(D19,LEN(D19)-1)&amp;A4</f>
        <v>$project=Project::find($id);</v>
      </c>
      <c r="C26" s="44"/>
      <c r="D26" s="44"/>
      <c r="E26" s="44"/>
    </row>
    <row r="27" spans="2:5" x14ac:dyDescent="0.25">
      <c r="B27" s="45" t="s">
        <v>247</v>
      </c>
      <c r="C27" s="44"/>
      <c r="D27" s="44"/>
      <c r="E27" s="44"/>
    </row>
    <row r="28" spans="2:5" x14ac:dyDescent="0.25">
      <c r="B28" s="44" t="s">
        <v>39</v>
      </c>
      <c r="C28" s="44"/>
      <c r="D28" s="44"/>
      <c r="E28" s="44"/>
    </row>
    <row r="29" spans="2:5" x14ac:dyDescent="0.25">
      <c r="B29" s="44"/>
      <c r="C29" s="44"/>
      <c r="D29" s="44"/>
      <c r="E29" s="44"/>
    </row>
    <row r="31" spans="2:5" x14ac:dyDescent="0.25">
      <c r="B31" s="10" t="s">
        <v>266</v>
      </c>
    </row>
    <row r="32" spans="2:5" x14ac:dyDescent="0.25">
      <c r="B32" s="10" t="s">
        <v>253</v>
      </c>
    </row>
    <row r="33" spans="2:7" x14ac:dyDescent="0.25">
      <c r="B33" s="10" t="s">
        <v>254</v>
      </c>
      <c r="G33" s="12" t="s">
        <v>257</v>
      </c>
    </row>
    <row r="34" spans="2:7" x14ac:dyDescent="0.25">
      <c r="B34" s="10" t="s">
        <v>255</v>
      </c>
      <c r="D34" s="9" t="s">
        <v>448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264</v>
      </c>
      <c r="D35" s="9" t="s">
        <v>384</v>
      </c>
      <c r="E35" s="9"/>
      <c r="F35" s="12"/>
      <c r="G35" s="12"/>
    </row>
    <row r="36" spans="2:7" x14ac:dyDescent="0.25">
      <c r="B36" s="10" t="s">
        <v>256</v>
      </c>
      <c r="D36" s="9" t="s">
        <v>461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288</v>
      </c>
      <c r="D37" s="9" t="s">
        <v>117</v>
      </c>
      <c r="E37" s="9"/>
      <c r="F37" s="12"/>
      <c r="G37" s="12"/>
    </row>
    <row r="39" spans="2:7" x14ac:dyDescent="0.25">
      <c r="B39" s="16" t="s">
        <v>267</v>
      </c>
    </row>
    <row r="40" spans="2:7" x14ac:dyDescent="0.25">
      <c r="B40" s="10" t="s">
        <v>268</v>
      </c>
    </row>
    <row r="41" spans="2:7" x14ac:dyDescent="0.25">
      <c r="B41" s="10" t="s">
        <v>269</v>
      </c>
    </row>
    <row r="42" spans="2:7" x14ac:dyDescent="0.25">
      <c r="B42" s="10" t="s">
        <v>258</v>
      </c>
      <c r="D42" s="17" t="str">
        <f>F34&amp;"_id"</f>
        <v>chart_id</v>
      </c>
      <c r="E42" s="10" t="s">
        <v>259</v>
      </c>
    </row>
    <row r="44" spans="2:7" x14ac:dyDescent="0.25">
      <c r="B44" s="10" t="s">
        <v>270</v>
      </c>
    </row>
    <row r="45" spans="2:7" x14ac:dyDescent="0.25">
      <c r="B45" s="48" t="str">
        <f>C2&amp;G34&amp;".php"</f>
        <v>//app/models/Chart.php</v>
      </c>
    </row>
    <row r="46" spans="2:7" x14ac:dyDescent="0.25">
      <c r="D46" s="17" t="str">
        <f>C3&amp;F36&amp;C4</f>
        <v>public function chapter () {</v>
      </c>
    </row>
    <row r="47" spans="2:7" x14ac:dyDescent="0.25">
      <c r="D47" s="17" t="str">
        <f>C5&amp;G36&amp;"');"</f>
        <v>return $this-&gt;hasMany('Chapter');</v>
      </c>
    </row>
    <row r="48" spans="2:7" x14ac:dyDescent="0.25">
      <c r="D48" s="17" t="s">
        <v>39</v>
      </c>
    </row>
    <row r="50" spans="2:8" x14ac:dyDescent="0.25">
      <c r="B50" s="10" t="s">
        <v>274</v>
      </c>
    </row>
    <row r="51" spans="2:8" x14ac:dyDescent="0.25">
      <c r="B51" s="48" t="str">
        <f>C2&amp;G36&amp;".php"</f>
        <v>//app/models/Chapter.php</v>
      </c>
    </row>
    <row r="52" spans="2:8" x14ac:dyDescent="0.25">
      <c r="D52" s="17" t="str">
        <f>C3&amp;F34&amp;C4</f>
        <v>public function chart () {</v>
      </c>
    </row>
    <row r="53" spans="2:8" x14ac:dyDescent="0.25">
      <c r="D53" s="17" t="str">
        <f>D1&amp;G34&amp;"');"</f>
        <v>return $this-&gt;belongsTo('Chart');</v>
      </c>
    </row>
    <row r="54" spans="2:8" x14ac:dyDescent="0.25">
      <c r="D54" s="17" t="s">
        <v>39</v>
      </c>
    </row>
    <row r="56" spans="2:8" x14ac:dyDescent="0.25">
      <c r="B56" s="10" t="s">
        <v>284</v>
      </c>
    </row>
    <row r="57" spans="2:8" x14ac:dyDescent="0.25">
      <c r="B57" s="10" t="s">
        <v>285</v>
      </c>
    </row>
    <row r="58" spans="2:8" x14ac:dyDescent="0.25">
      <c r="D58" s="17" t="s">
        <v>282</v>
      </c>
    </row>
    <row r="59" spans="2:8" x14ac:dyDescent="0.25">
      <c r="D59" s="17" t="s">
        <v>239</v>
      </c>
      <c r="G59" s="10" t="s">
        <v>276</v>
      </c>
    </row>
    <row r="60" spans="2:8" x14ac:dyDescent="0.25">
      <c r="D60" s="17" t="str">
        <f>"$"&amp;F34&amp;A5</f>
        <v>$chart=Project::all();</v>
      </c>
      <c r="G60" s="10" t="s">
        <v>277</v>
      </c>
    </row>
    <row r="61" spans="2:8" x14ac:dyDescent="0.25">
      <c r="D61" s="17" t="str">
        <f>B1&amp;"$"&amp;F34&amp;B2</f>
        <v>foreach ($chart as $value){</v>
      </c>
      <c r="G61" s="10" t="s">
        <v>278</v>
      </c>
    </row>
    <row r="62" spans="2:8" x14ac:dyDescent="0.25">
      <c r="D62" s="17" t="str">
        <f>"     "&amp;B3&amp;G34&amp;B4</f>
        <v xml:space="preserve">     $row=Chart::find($value-&gt;id);</v>
      </c>
      <c r="G62" s="10" t="s">
        <v>279</v>
      </c>
    </row>
    <row r="63" spans="2:8" x14ac:dyDescent="0.25">
      <c r="D63" s="17" t="str">
        <f>"     "&amp;B5&amp;D35&amp;";"</f>
        <v xml:space="preserve">     $owner=$value-&gt;thetask_id;</v>
      </c>
      <c r="G63" s="10" t="s">
        <v>280</v>
      </c>
    </row>
    <row r="64" spans="2:8" x14ac:dyDescent="0.25">
      <c r="D64" s="17" t="str">
        <f>"     "&amp;C1&amp;F36&amp;";"</f>
        <v xml:space="preserve">     $allowed=$row-&gt;chapter;</v>
      </c>
      <c r="H64" s="10" t="s">
        <v>281</v>
      </c>
    </row>
    <row r="65" spans="2:4" x14ac:dyDescent="0.25">
      <c r="D65" s="17" t="s">
        <v>286</v>
      </c>
    </row>
    <row r="66" spans="2:4" x14ac:dyDescent="0.25">
      <c r="B66" s="10" t="s">
        <v>283</v>
      </c>
    </row>
    <row r="67" spans="2:4" x14ac:dyDescent="0.25">
      <c r="D67" s="17" t="s">
        <v>287</v>
      </c>
    </row>
    <row r="68" spans="2:4" x14ac:dyDescent="0.25">
      <c r="D68" s="17" t="str">
        <f>"          "&amp;D2&amp;D37&amp;D3</f>
        <v xml:space="preserve">          @if($allowed[0]['email']==$user)</v>
      </c>
    </row>
    <row r="69" spans="2:4" x14ac:dyDescent="0.25">
      <c r="D69" s="10" t="s">
        <v>291</v>
      </c>
    </row>
    <row r="70" spans="2:4" x14ac:dyDescent="0.25">
      <c r="D70" s="10" t="s">
        <v>292</v>
      </c>
    </row>
    <row r="71" spans="2:4" x14ac:dyDescent="0.25">
      <c r="D71" s="10" t="s">
        <v>294</v>
      </c>
    </row>
    <row r="72" spans="2:4" x14ac:dyDescent="0.25">
      <c r="D72" s="10" t="s">
        <v>297</v>
      </c>
    </row>
    <row r="73" spans="2:4" x14ac:dyDescent="0.25">
      <c r="D73" s="10" t="s">
        <v>295</v>
      </c>
    </row>
    <row r="74" spans="2:4" x14ac:dyDescent="0.25">
      <c r="D74" s="10" t="s">
        <v>296</v>
      </c>
    </row>
    <row r="75" spans="2:4" x14ac:dyDescent="0.25">
      <c r="D75" s="17" t="s">
        <v>298</v>
      </c>
    </row>
    <row r="76" spans="2:4" x14ac:dyDescent="0.25">
      <c r="D76" s="17" t="s">
        <v>299</v>
      </c>
    </row>
    <row r="77" spans="2:4" x14ac:dyDescent="0.25">
      <c r="D77" s="10" t="s">
        <v>291</v>
      </c>
    </row>
    <row r="78" spans="2:4" x14ac:dyDescent="0.25">
      <c r="D78" s="10" t="s">
        <v>292</v>
      </c>
    </row>
    <row r="79" spans="2:4" x14ac:dyDescent="0.25">
      <c r="D79" s="10" t="s">
        <v>294</v>
      </c>
    </row>
    <row r="80" spans="2:4" x14ac:dyDescent="0.25">
      <c r="D80" s="10" t="s">
        <v>297</v>
      </c>
    </row>
    <row r="81" spans="1:6" x14ac:dyDescent="0.25">
      <c r="D81" s="10" t="s">
        <v>295</v>
      </c>
    </row>
    <row r="82" spans="1:6" x14ac:dyDescent="0.25">
      <c r="D82" s="10" t="s">
        <v>296</v>
      </c>
    </row>
    <row r="84" spans="1:6" x14ac:dyDescent="0.25">
      <c r="D84" s="17" t="s">
        <v>300</v>
      </c>
    </row>
    <row r="85" spans="1:6" x14ac:dyDescent="0.25">
      <c r="D85" s="17" t="s">
        <v>302</v>
      </c>
    </row>
    <row r="90" spans="1:6" x14ac:dyDescent="0.25">
      <c r="A90" s="10" t="s">
        <v>328</v>
      </c>
    </row>
    <row r="91" spans="1:6" x14ac:dyDescent="0.25">
      <c r="A91" s="10" t="s">
        <v>329</v>
      </c>
      <c r="C91" s="10" t="s">
        <v>330</v>
      </c>
    </row>
    <row r="93" spans="1:6" x14ac:dyDescent="0.25">
      <c r="A93" s="10" t="s">
        <v>331</v>
      </c>
    </row>
    <row r="95" spans="1:6" x14ac:dyDescent="0.25">
      <c r="A95" s="10" t="s">
        <v>332</v>
      </c>
      <c r="C95" s="9" t="s">
        <v>306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333</v>
      </c>
      <c r="C96" s="9" t="s">
        <v>229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336</v>
      </c>
      <c r="C97" s="9" t="s">
        <v>228</v>
      </c>
      <c r="E97" s="12"/>
      <c r="F97" s="12"/>
    </row>
    <row r="98" spans="1:9" x14ac:dyDescent="0.25">
      <c r="A98" s="10" t="s">
        <v>337</v>
      </c>
      <c r="C98" s="9" t="s">
        <v>338</v>
      </c>
      <c r="D98" s="10" t="s">
        <v>339</v>
      </c>
      <c r="E98" s="12"/>
      <c r="F98" s="12"/>
    </row>
    <row r="100" spans="1:9" x14ac:dyDescent="0.25">
      <c r="A100" s="10" t="s">
        <v>334</v>
      </c>
      <c r="C100" s="9" t="s">
        <v>335</v>
      </c>
    </row>
    <row r="102" spans="1:9" x14ac:dyDescent="0.25">
      <c r="B102" s="17" t="str">
        <f>"$"&amp;C100&amp;C95&amp;"="&amp;F96&amp;"::has('"&amp;E95&amp;"')"</f>
        <v>$ownthetasks=Project::has('thetask')</v>
      </c>
    </row>
    <row r="103" spans="1:9" x14ac:dyDescent="0.25">
      <c r="B103" s="17" t="str">
        <f>"-&gt;where('"&amp;C97&amp;"','=',"&amp;C98&amp;")"</f>
        <v>-&gt;where('p_owner','=',$logged)</v>
      </c>
    </row>
    <row r="104" spans="1:9" x14ac:dyDescent="0.25">
      <c r="B104" s="22" t="s">
        <v>340</v>
      </c>
    </row>
    <row r="107" spans="1:9" x14ac:dyDescent="0.25">
      <c r="A107" s="53" t="s">
        <v>342</v>
      </c>
      <c r="B107" s="53"/>
      <c r="C107" s="53"/>
      <c r="D107" s="53"/>
      <c r="E107" s="53"/>
      <c r="F107" s="53"/>
      <c r="G107" s="53"/>
      <c r="H107" s="53"/>
      <c r="I107" s="53"/>
    </row>
    <row r="108" spans="1:9" x14ac:dyDescent="0.25">
      <c r="A108" s="53" t="s">
        <v>343</v>
      </c>
      <c r="B108" s="53"/>
      <c r="C108" s="53"/>
      <c r="D108" s="53"/>
      <c r="E108" s="53"/>
      <c r="F108" s="53"/>
      <c r="G108" s="53"/>
      <c r="H108" s="53"/>
      <c r="I108" s="53"/>
    </row>
    <row r="109" spans="1:9" x14ac:dyDescent="0.25">
      <c r="F109" s="10" t="s">
        <v>200</v>
      </c>
      <c r="G109" s="10" t="s">
        <v>348</v>
      </c>
    </row>
    <row r="110" spans="1:9" x14ac:dyDescent="0.25">
      <c r="A110" s="10" t="s">
        <v>344</v>
      </c>
      <c r="D110" s="46" t="s">
        <v>306</v>
      </c>
      <c r="E110" s="46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365</v>
      </c>
      <c r="D111" s="46" t="s">
        <v>366</v>
      </c>
      <c r="E111" s="46"/>
      <c r="F111" s="12"/>
      <c r="G111" s="12"/>
    </row>
    <row r="112" spans="1:9" x14ac:dyDescent="0.25">
      <c r="A112" s="10" t="s">
        <v>345</v>
      </c>
      <c r="D112" s="46" t="s">
        <v>229</v>
      </c>
      <c r="E112" s="46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362</v>
      </c>
      <c r="D113" s="46" t="s">
        <v>228</v>
      </c>
      <c r="E113" s="46"/>
      <c r="F113" s="12"/>
      <c r="G113" s="12"/>
    </row>
    <row r="114" spans="1:7" x14ac:dyDescent="0.25">
      <c r="A114" s="10" t="s">
        <v>346</v>
      </c>
      <c r="D114" s="46" t="s">
        <v>347</v>
      </c>
      <c r="E114" s="46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362</v>
      </c>
      <c r="D115" s="46" t="s">
        <v>117</v>
      </c>
      <c r="E115" s="46"/>
      <c r="F115" s="12"/>
      <c r="G115" s="12"/>
    </row>
    <row r="116" spans="1:7" x14ac:dyDescent="0.25">
      <c r="A116" s="10" t="s">
        <v>370</v>
      </c>
      <c r="D116" s="46" t="s">
        <v>307</v>
      </c>
      <c r="E116" s="46"/>
      <c r="F116" s="12"/>
      <c r="G116" s="12"/>
    </row>
    <row r="117" spans="1:7" x14ac:dyDescent="0.25">
      <c r="A117" s="10" t="s">
        <v>353</v>
      </c>
      <c r="D117" s="46" t="s">
        <v>352</v>
      </c>
      <c r="E117" s="46"/>
      <c r="F117" s="12"/>
      <c r="G117" s="12"/>
    </row>
    <row r="118" spans="1:7" x14ac:dyDescent="0.25">
      <c r="A118" s="10" t="s">
        <v>354</v>
      </c>
      <c r="D118" s="46" t="s">
        <v>355</v>
      </c>
      <c r="E118" s="46"/>
      <c r="F118" s="12"/>
      <c r="G118" s="12"/>
    </row>
    <row r="120" spans="1:7" x14ac:dyDescent="0.25">
      <c r="A120" s="10" t="s">
        <v>349</v>
      </c>
    </row>
    <row r="121" spans="1:7" x14ac:dyDescent="0.25">
      <c r="B121" s="17" t="str">
        <f>D4&amp;F110&amp;"',"&amp;G110&amp;D5&amp;D117&amp;E1&amp;D118&amp;E2</f>
        <v>-&gt;with('thetask',Thetask::orderBy('score','desc')-&gt;get())</v>
      </c>
    </row>
    <row r="122" spans="1:7" x14ac:dyDescent="0.25">
      <c r="A122" s="23"/>
    </row>
    <row r="124" spans="1:7" x14ac:dyDescent="0.25">
      <c r="A124" s="10" t="s">
        <v>357</v>
      </c>
    </row>
    <row r="125" spans="1:7" x14ac:dyDescent="0.25">
      <c r="B125" s="17" t="str">
        <f>E3&amp;F110&amp;E4</f>
        <v xml:space="preserve">@foreach($thetask as $value) </v>
      </c>
    </row>
    <row r="126" spans="1:7" x14ac:dyDescent="0.25">
      <c r="B126" s="17" t="s">
        <v>359</v>
      </c>
    </row>
    <row r="127" spans="1:7" x14ac:dyDescent="0.25">
      <c r="B127" s="17" t="str">
        <f>"     "&amp;E5&amp;G110&amp;F1</f>
        <v xml:space="preserve">     $id=Thetask::find($value-&gt;id);</v>
      </c>
    </row>
    <row r="128" spans="1:7" x14ac:dyDescent="0.25">
      <c r="B128" s="17" t="str">
        <f>"     "&amp;F2&amp;F112&amp;F3&amp;F112&amp;";"</f>
        <v xml:space="preserve">     $filterproject=$value-&gt;project;</v>
      </c>
    </row>
    <row r="129" spans="2:7" x14ac:dyDescent="0.25">
      <c r="B129" s="17" t="str">
        <f>"     "&amp;F2&amp;F112&amp;"id="&amp;F2&amp;F112&amp;"-&gt;id;"</f>
        <v xml:space="preserve">     $filterprojectid=$filterproject-&gt;id;</v>
      </c>
    </row>
    <row r="130" spans="2:7" x14ac:dyDescent="0.25">
      <c r="B130" s="17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7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7" t="s">
        <v>373</v>
      </c>
    </row>
    <row r="133" spans="2:7" x14ac:dyDescent="0.25">
      <c r="B133" s="17"/>
    </row>
    <row r="134" spans="2:7" x14ac:dyDescent="0.25">
      <c r="B134" s="17" t="str">
        <f>"     @if("&amp;F2&amp;F114&amp;"['"&amp;D115&amp;"']=="&amp;F2&amp;")"</f>
        <v xml:space="preserve">     @if($filterprojectpermission['email']==$filter)</v>
      </c>
      <c r="G134" s="23"/>
    </row>
    <row r="135" spans="2:7" x14ac:dyDescent="0.25">
      <c r="B135" s="17" t="s">
        <v>375</v>
      </c>
    </row>
    <row r="136" spans="2:7" x14ac:dyDescent="0.25">
      <c r="B136" s="17" t="s">
        <v>376</v>
      </c>
    </row>
    <row r="137" spans="2:7" x14ac:dyDescent="0.25">
      <c r="B137" s="17"/>
    </row>
    <row r="138" spans="2:7" x14ac:dyDescent="0.25">
      <c r="B138" s="17" t="str">
        <f>"     @endif"</f>
        <v xml:space="preserve">     @endif</v>
      </c>
    </row>
    <row r="139" spans="2:7" x14ac:dyDescent="0.25">
      <c r="B139" s="17"/>
    </row>
    <row r="140" spans="2:7" x14ac:dyDescent="0.25">
      <c r="B140" s="17" t="str">
        <f>"        "&amp;F4&amp;F2&amp;F112&amp;"-&gt;"&amp;D113&amp;"))"</f>
        <v xml:space="preserve">        @if(isset($filterproject-&gt;p_owner))</v>
      </c>
    </row>
    <row r="141" spans="2:7" x14ac:dyDescent="0.25">
      <c r="B141" s="17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7" t="s">
        <v>375</v>
      </c>
    </row>
    <row r="143" spans="2:7" x14ac:dyDescent="0.25">
      <c r="B143" s="17" t="s">
        <v>376</v>
      </c>
    </row>
    <row r="144" spans="2:7" x14ac:dyDescent="0.25">
      <c r="B144" s="17" t="str">
        <f>"           @endif"</f>
        <v xml:space="preserve">           @endif</v>
      </c>
    </row>
    <row r="145" spans="2:2" x14ac:dyDescent="0.25">
      <c r="B145" s="17"/>
    </row>
    <row r="146" spans="2:2" x14ac:dyDescent="0.25">
      <c r="B146" s="17" t="str">
        <f>"     @endif"</f>
        <v xml:space="preserve">     @endif</v>
      </c>
    </row>
    <row r="147" spans="2:2" x14ac:dyDescent="0.25">
      <c r="B147" s="22" t="s">
        <v>368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428</v>
      </c>
    </row>
    <row r="3" spans="1:5" s="55" customFormat="1" x14ac:dyDescent="0.25">
      <c r="A3" s="55" t="s">
        <v>427</v>
      </c>
    </row>
    <row r="4" spans="1:5" s="55" customFormat="1" x14ac:dyDescent="0.25">
      <c r="A4" s="55" t="s">
        <v>422</v>
      </c>
    </row>
    <row r="5" spans="1:5" s="55" customFormat="1" x14ac:dyDescent="0.25">
      <c r="A5" s="55" t="s">
        <v>426</v>
      </c>
    </row>
    <row r="6" spans="1:5" s="55" customFormat="1" x14ac:dyDescent="0.25">
      <c r="A6" s="55" t="s">
        <v>39</v>
      </c>
    </row>
    <row r="7" spans="1:5" x14ac:dyDescent="0.25">
      <c r="A7" s="55"/>
      <c r="B7" s="55"/>
      <c r="C7" s="55"/>
      <c r="D7" s="55"/>
      <c r="E7" s="55"/>
    </row>
    <row r="8" spans="1:5" s="55" customFormat="1" x14ac:dyDescent="0.25">
      <c r="A8" s="55" t="s">
        <v>425</v>
      </c>
    </row>
    <row r="9" spans="1:5" x14ac:dyDescent="0.25">
      <c r="A9" s="55"/>
      <c r="B9" s="55"/>
      <c r="C9" s="55"/>
      <c r="D9" s="55"/>
      <c r="E9" s="55"/>
    </row>
    <row r="10" spans="1:5" s="55" customFormat="1" x14ac:dyDescent="0.25">
      <c r="A10" s="55" t="s">
        <v>424</v>
      </c>
    </row>
    <row r="11" spans="1:5" x14ac:dyDescent="0.25">
      <c r="A11" s="55"/>
      <c r="B11" s="55"/>
      <c r="C11" s="55"/>
      <c r="D11" s="55"/>
      <c r="E11" s="55"/>
    </row>
    <row r="12" spans="1:5" x14ac:dyDescent="0.25">
      <c r="A12" s="55"/>
      <c r="B12" s="55"/>
      <c r="C12" s="55"/>
      <c r="D12" s="55"/>
      <c r="E12" s="55"/>
    </row>
    <row r="13" spans="1:5" s="55" customFormat="1" x14ac:dyDescent="0.25">
      <c r="A13" s="55" t="s">
        <v>423</v>
      </c>
    </row>
    <row r="14" spans="1:5" s="55" customFormat="1" x14ac:dyDescent="0.25">
      <c r="A14" s="55" t="s">
        <v>422</v>
      </c>
    </row>
    <row r="15" spans="1:5" s="55" customFormat="1" x14ac:dyDescent="0.25">
      <c r="A15" s="55" t="s">
        <v>421</v>
      </c>
    </row>
    <row r="16" spans="1:5" s="55" customFormat="1" x14ac:dyDescent="0.25">
      <c r="A16" s="55" t="s">
        <v>420</v>
      </c>
    </row>
    <row r="19" spans="1:1" x14ac:dyDescent="0.25">
      <c r="A19" s="3" t="s">
        <v>419</v>
      </c>
    </row>
    <row r="20" spans="1:1" x14ac:dyDescent="0.25">
      <c r="A20" s="3" t="s">
        <v>418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F19" sqref="F19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136</v>
      </c>
    </row>
    <row r="15" spans="1:1" x14ac:dyDescent="0.25">
      <c r="A15" s="3" t="s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topLeftCell="A7" zoomScaleNormal="100" workbookViewId="0">
      <selection activeCell="C32" sqref="C32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4" customFormat="1" hidden="1" x14ac:dyDescent="0.25">
      <c r="A1" s="14" t="s">
        <v>115</v>
      </c>
      <c r="B1" s="14" t="s">
        <v>92</v>
      </c>
      <c r="C1" s="14" t="s">
        <v>198</v>
      </c>
    </row>
    <row r="2" spans="1:7" s="14" customFormat="1" hidden="1" x14ac:dyDescent="0.25">
      <c r="A2" s="14" t="s">
        <v>116</v>
      </c>
      <c r="B2" s="15" t="s">
        <v>93</v>
      </c>
      <c r="C2" s="14" t="s">
        <v>199</v>
      </c>
    </row>
    <row r="3" spans="1:7" s="14" customFormat="1" hidden="1" x14ac:dyDescent="0.25">
      <c r="B3" s="14" t="s">
        <v>103</v>
      </c>
      <c r="C3" s="14" t="s">
        <v>381</v>
      </c>
    </row>
    <row r="4" spans="1:7" s="14" customFormat="1" hidden="1" x14ac:dyDescent="0.25">
      <c r="A4" s="14" t="s">
        <v>104</v>
      </c>
      <c r="B4" s="14" t="s">
        <v>105</v>
      </c>
      <c r="C4" s="14" t="s">
        <v>382</v>
      </c>
    </row>
    <row r="5" spans="1:7" s="14" customFormat="1" hidden="1" x14ac:dyDescent="0.25">
      <c r="A5" s="14" t="s">
        <v>90</v>
      </c>
      <c r="B5" s="14" t="s">
        <v>112</v>
      </c>
      <c r="C5" s="14" t="str">
        <f>"_table --fields="</f>
        <v>_table --fields=</v>
      </c>
    </row>
    <row r="6" spans="1:7" s="14" customFormat="1" hidden="1" x14ac:dyDescent="0.25">
      <c r="A6" s="14" t="s">
        <v>91</v>
      </c>
      <c r="B6" s="14" t="s">
        <v>326</v>
      </c>
      <c r="C6" s="14" t="s">
        <v>103</v>
      </c>
    </row>
    <row r="8" spans="1:7" x14ac:dyDescent="0.25">
      <c r="B8" s="10" t="s">
        <v>107</v>
      </c>
    </row>
    <row r="9" spans="1:7" x14ac:dyDescent="0.25">
      <c r="B9" s="18" t="s">
        <v>108</v>
      </c>
      <c r="C9" s="18"/>
      <c r="D9" s="18"/>
      <c r="E9" s="18"/>
    </row>
    <row r="10" spans="1:7" x14ac:dyDescent="0.25">
      <c r="B10" s="17" t="s">
        <v>106</v>
      </c>
    </row>
    <row r="12" spans="1:7" x14ac:dyDescent="0.25">
      <c r="B12" s="10" t="s">
        <v>114</v>
      </c>
      <c r="C12" s="9" t="s">
        <v>486</v>
      </c>
      <c r="D12" s="9"/>
    </row>
    <row r="13" spans="1:7" x14ac:dyDescent="0.25">
      <c r="B13" s="10" t="s">
        <v>305</v>
      </c>
      <c r="C13" s="9" t="s">
        <v>477</v>
      </c>
      <c r="D13" s="9"/>
    </row>
    <row r="14" spans="1:7" x14ac:dyDescent="0.25">
      <c r="B14" s="18" t="s">
        <v>89</v>
      </c>
      <c r="C14" s="18" t="str">
        <f>+"cd c:\wamp\www\"&amp;C13</f>
        <v>cd c:\wamp\www\practice</v>
      </c>
      <c r="D14" s="18"/>
      <c r="E14" s="18"/>
      <c r="F14" s="18"/>
      <c r="G14" s="18"/>
    </row>
    <row r="15" spans="1:7" x14ac:dyDescent="0.25">
      <c r="B15" s="18" t="s">
        <v>89</v>
      </c>
      <c r="C15" s="18" t="s">
        <v>485</v>
      </c>
      <c r="D15" s="18"/>
      <c r="E15" s="18"/>
      <c r="F15" s="18"/>
      <c r="G15" s="18"/>
    </row>
    <row r="16" spans="1:7" x14ac:dyDescent="0.25">
      <c r="B16" s="18" t="s">
        <v>89</v>
      </c>
      <c r="C16" s="18" t="str">
        <f>"rename-item edry "&amp;C12</f>
        <v>rename-item edry edry5</v>
      </c>
      <c r="D16" s="18"/>
      <c r="E16" s="18"/>
      <c r="F16" s="18"/>
      <c r="G16" s="18"/>
    </row>
    <row r="17" spans="2:8" x14ac:dyDescent="0.25">
      <c r="B17" s="18" t="s">
        <v>89</v>
      </c>
      <c r="C17" s="18" t="str">
        <f>"cd "&amp;C12</f>
        <v>cd edry5</v>
      </c>
      <c r="D17" s="18"/>
      <c r="E17" s="18"/>
      <c r="F17" s="18"/>
      <c r="G17" s="18"/>
    </row>
    <row r="18" spans="2:8" x14ac:dyDescent="0.25">
      <c r="B18" s="18" t="s">
        <v>89</v>
      </c>
      <c r="C18" s="18" t="s">
        <v>8</v>
      </c>
      <c r="D18" s="18"/>
      <c r="E18" s="18"/>
      <c r="F18" s="18"/>
      <c r="G18" s="18"/>
    </row>
    <row r="19" spans="2:8" x14ac:dyDescent="0.25">
      <c r="B19" s="18" t="s">
        <v>89</v>
      </c>
      <c r="C19" s="18" t="s">
        <v>9</v>
      </c>
      <c r="D19" s="18"/>
      <c r="E19" s="18"/>
      <c r="F19" s="18"/>
      <c r="G19" s="18"/>
    </row>
    <row r="20" spans="2:8" x14ac:dyDescent="0.25">
      <c r="B20" s="18" t="s">
        <v>89</v>
      </c>
      <c r="C20" s="18" t="s">
        <v>52</v>
      </c>
      <c r="D20" s="18"/>
      <c r="E20" s="18"/>
      <c r="F20" s="18"/>
      <c r="G20" s="18"/>
    </row>
    <row r="22" spans="2:8" x14ac:dyDescent="0.25">
      <c r="B22" s="10" t="s">
        <v>446</v>
      </c>
    </row>
    <row r="23" spans="2:8" x14ac:dyDescent="0.25">
      <c r="B23" s="56" t="s">
        <v>120</v>
      </c>
      <c r="C23" s="57" t="s">
        <v>447</v>
      </c>
      <c r="D23" s="58"/>
    </row>
    <row r="25" spans="2:8" x14ac:dyDescent="0.25">
      <c r="B25" s="10" t="s">
        <v>431</v>
      </c>
    </row>
    <row r="26" spans="2:8" x14ac:dyDescent="0.25">
      <c r="B26" s="56" t="s">
        <v>120</v>
      </c>
      <c r="C26" s="57" t="s">
        <v>54</v>
      </c>
      <c r="D26" s="58"/>
    </row>
    <row r="27" spans="2:8" x14ac:dyDescent="0.25">
      <c r="B27" s="10" t="s">
        <v>432</v>
      </c>
    </row>
    <row r="29" spans="2:8" x14ac:dyDescent="0.25">
      <c r="B29" s="10" t="s">
        <v>440</v>
      </c>
      <c r="C29" s="22"/>
      <c r="E29" s="22"/>
    </row>
    <row r="30" spans="2:8" x14ac:dyDescent="0.25">
      <c r="C30" s="22"/>
      <c r="E30" s="22"/>
    </row>
    <row r="31" spans="2:8" x14ac:dyDescent="0.25">
      <c r="B31" s="10" t="s">
        <v>435</v>
      </c>
      <c r="C31" s="22"/>
      <c r="D31" s="9" t="s">
        <v>467</v>
      </c>
      <c r="E31" s="22" t="s">
        <v>433</v>
      </c>
      <c r="G31" s="10" t="s">
        <v>434</v>
      </c>
      <c r="H31" s="22" t="str">
        <f>D31</f>
        <v>pray</v>
      </c>
    </row>
    <row r="32" spans="2:8" x14ac:dyDescent="0.25">
      <c r="B32" s="10" t="s">
        <v>436</v>
      </c>
      <c r="C32" s="22"/>
      <c r="D32" s="9" t="s">
        <v>468</v>
      </c>
      <c r="E32" s="22" t="str">
        <f>E31&amp;D31&amp;"/"</f>
        <v>app/views/pray/</v>
      </c>
      <c r="G32" s="10" t="s">
        <v>437</v>
      </c>
      <c r="H32" s="22" t="str">
        <f>D32&amp;".blade.php"</f>
        <v>rosary.blade.php</v>
      </c>
    </row>
    <row r="33" spans="2:8" x14ac:dyDescent="0.25">
      <c r="B33" s="18" t="s">
        <v>89</v>
      </c>
      <c r="C33" s="18" t="str">
        <f>"mkdir "&amp;E31&amp;D31</f>
        <v>mkdir app/views/pray</v>
      </c>
      <c r="D33" s="18"/>
      <c r="E33" s="18"/>
      <c r="F33" s="18"/>
      <c r="G33" s="18"/>
      <c r="H33" s="22"/>
    </row>
    <row r="34" spans="2:8" x14ac:dyDescent="0.25">
      <c r="B34" s="18" t="s">
        <v>89</v>
      </c>
      <c r="C34" s="18" t="str">
        <f>"php artisan generate:view --path="&amp;B3&amp;"app/views/"&amp;D31&amp;B3&amp;" "&amp;D32</f>
        <v>php artisan generate:view --path="app/views/pray" rosary</v>
      </c>
      <c r="D34" s="18"/>
      <c r="E34" s="18"/>
      <c r="F34" s="18"/>
      <c r="G34" s="18"/>
      <c r="H34" s="12" t="str">
        <f>UPPER(LEFT(D31,1))&amp;RIGHT(D31,LEN(D31)-1)&amp;"Controller"</f>
        <v>PrayController</v>
      </c>
    </row>
    <row r="35" spans="2:8" x14ac:dyDescent="0.25">
      <c r="B35" s="18" t="s">
        <v>89</v>
      </c>
      <c r="C35" s="18" t="str">
        <f>A4&amp;B5&amp;H34</f>
        <v>php artisan generate:controller PrayController</v>
      </c>
      <c r="D35" s="18"/>
      <c r="E35" s="18"/>
      <c r="F35" s="18"/>
      <c r="G35" s="18"/>
    </row>
    <row r="36" spans="2:8" x14ac:dyDescent="0.25">
      <c r="C36" s="22"/>
      <c r="E36" s="22"/>
    </row>
    <row r="37" spans="2:8" x14ac:dyDescent="0.25">
      <c r="B37" s="10" t="s">
        <v>438</v>
      </c>
      <c r="C37" s="22" t="str">
        <f>E32&amp;H32</f>
        <v>app/views/pray/rosary.blade.php</v>
      </c>
      <c r="E37" s="22"/>
      <c r="F37" s="10" t="s">
        <v>439</v>
      </c>
    </row>
    <row r="38" spans="2:8" x14ac:dyDescent="0.25">
      <c r="C38" s="22"/>
      <c r="E38" s="22"/>
    </row>
    <row r="39" spans="2:8" x14ac:dyDescent="0.25">
      <c r="C39" s="22" t="s">
        <v>441</v>
      </c>
    </row>
    <row r="40" spans="2:8" x14ac:dyDescent="0.25">
      <c r="C40" s="69" t="s">
        <v>487</v>
      </c>
      <c r="E40" s="10" t="s">
        <v>123</v>
      </c>
    </row>
    <row r="41" spans="2:8" x14ac:dyDescent="0.25">
      <c r="C41" s="69" t="s">
        <v>488</v>
      </c>
    </row>
    <row r="42" spans="2:8" x14ac:dyDescent="0.25">
      <c r="C42" s="22" t="s">
        <v>489</v>
      </c>
    </row>
    <row r="43" spans="2:8" x14ac:dyDescent="0.25">
      <c r="D43" s="17" t="s">
        <v>124</v>
      </c>
    </row>
    <row r="44" spans="2:8" x14ac:dyDescent="0.25">
      <c r="C44" s="22" t="s">
        <v>488</v>
      </c>
    </row>
    <row r="45" spans="2:8" x14ac:dyDescent="0.25">
      <c r="C45" s="22"/>
      <c r="E45" s="22"/>
    </row>
    <row r="46" spans="2:8" x14ac:dyDescent="0.25">
      <c r="B46" s="10" t="s">
        <v>442</v>
      </c>
      <c r="C46" s="22"/>
      <c r="E46" s="22"/>
    </row>
    <row r="47" spans="2:8" x14ac:dyDescent="0.25">
      <c r="B47" s="10" t="s">
        <v>110</v>
      </c>
      <c r="F47" s="19" t="s">
        <v>111</v>
      </c>
    </row>
    <row r="48" spans="2:8" x14ac:dyDescent="0.25">
      <c r="C48" s="22"/>
      <c r="E48" s="22"/>
    </row>
    <row r="49" spans="2:13" x14ac:dyDescent="0.25">
      <c r="B49" s="10" t="s">
        <v>113</v>
      </c>
      <c r="D49" s="10" t="str">
        <f>D32</f>
        <v>rosary</v>
      </c>
      <c r="G49" s="12" t="str">
        <f>UPPER(LEFT(D49,1))&amp;RIGHT(D49,LEN(D49)-1)</f>
        <v>Rosary</v>
      </c>
    </row>
    <row r="50" spans="2:13" x14ac:dyDescent="0.25">
      <c r="C50" s="10" t="s">
        <v>109</v>
      </c>
      <c r="D50" s="10" t="str">
        <f>" app/Controllers/"&amp;H34&amp;".php"</f>
        <v xml:space="preserve"> app/Controllers/PrayController.php</v>
      </c>
    </row>
    <row r="51" spans="2:13" x14ac:dyDescent="0.25">
      <c r="D51" s="17" t="str">
        <f>"public function getIndex() {"</f>
        <v>public function getIndex() {</v>
      </c>
    </row>
    <row r="52" spans="2:13" x14ac:dyDescent="0.25">
      <c r="D52" s="17" t="str">
        <f>"    return View::make('"&amp;D31&amp;IF(D31&lt;&gt;"",".","")&amp;D32&amp;"'"&amp;")"</f>
        <v xml:space="preserve">    return View::make('pray.rosary')</v>
      </c>
    </row>
    <row r="53" spans="2:13" x14ac:dyDescent="0.25">
      <c r="D53" s="17" t="str">
        <f>"      -&gt;with('title','"&amp;D32&amp;"');"</f>
        <v xml:space="preserve">      -&gt;with('title','rosary');</v>
      </c>
    </row>
    <row r="54" spans="2:13" x14ac:dyDescent="0.25">
      <c r="D54" s="17" t="s">
        <v>444</v>
      </c>
    </row>
    <row r="55" spans="2:13" x14ac:dyDescent="0.25">
      <c r="C55" s="22"/>
      <c r="E55" s="22"/>
    </row>
    <row r="56" spans="2:13" x14ac:dyDescent="0.25">
      <c r="B56" s="10" t="s">
        <v>443</v>
      </c>
      <c r="C56" s="22"/>
      <c r="E56" s="22"/>
    </row>
    <row r="57" spans="2:13" x14ac:dyDescent="0.25">
      <c r="C57" s="22"/>
      <c r="D57" s="17" t="e">
        <f>B6&amp;#REF!&amp;C1&amp;H34&amp;C2</f>
        <v>#REF!</v>
      </c>
      <c r="E57" s="22"/>
    </row>
    <row r="58" spans="2:13" x14ac:dyDescent="0.25">
      <c r="C58" s="22"/>
      <c r="E58" s="22"/>
    </row>
    <row r="61" spans="2:13" x14ac:dyDescent="0.25">
      <c r="B61" s="10" t="s">
        <v>56</v>
      </c>
      <c r="C61" s="9" t="s">
        <v>445</v>
      </c>
      <c r="D61" s="9"/>
      <c r="F61" s="10" t="s">
        <v>61</v>
      </c>
    </row>
    <row r="62" spans="2:13" x14ac:dyDescent="0.25">
      <c r="B62" s="10" t="s">
        <v>57</v>
      </c>
      <c r="C62" s="9" t="s">
        <v>58</v>
      </c>
      <c r="D62" s="9"/>
      <c r="F62" s="13" t="s">
        <v>62</v>
      </c>
      <c r="M62" s="12" t="s">
        <v>102</v>
      </c>
    </row>
    <row r="63" spans="2:13" x14ac:dyDescent="0.25">
      <c r="B63" s="10" t="s">
        <v>59</v>
      </c>
      <c r="C63" s="9" t="s">
        <v>60</v>
      </c>
      <c r="D63" s="9"/>
      <c r="F63" s="10" t="s">
        <v>63</v>
      </c>
      <c r="M63" s="12" t="str">
        <f>IF(SUM(J68:K77)&gt;0,B2&amp;P77&amp;Q77&amp;B3,"")</f>
        <v/>
      </c>
    </row>
    <row r="65" spans="2:19" x14ac:dyDescent="0.25">
      <c r="B65" s="10" t="s">
        <v>64</v>
      </c>
    </row>
    <row r="66" spans="2:19" x14ac:dyDescent="0.25">
      <c r="B66" s="10" t="s">
        <v>65</v>
      </c>
      <c r="D66" s="9" t="s">
        <v>475</v>
      </c>
      <c r="F66" s="12" t="str">
        <f>LEFT(D66,LEN(D66)-1)</f>
        <v>measurement</v>
      </c>
      <c r="G66" s="12" t="str">
        <f>UPPER(LEFT(F66,1))&amp;RIGHT(F66,LEN(F66)-1)</f>
        <v>Measurement</v>
      </c>
    </row>
    <row r="67" spans="2:19" x14ac:dyDescent="0.25">
      <c r="C67" s="10" t="s">
        <v>86</v>
      </c>
      <c r="D67" s="10" t="s">
        <v>87</v>
      </c>
      <c r="G67" s="10" t="s">
        <v>86</v>
      </c>
      <c r="H67" s="10" t="s">
        <v>87</v>
      </c>
      <c r="J67" s="12" t="s">
        <v>460</v>
      </c>
      <c r="K67" s="12"/>
      <c r="M67" s="12" t="s">
        <v>94</v>
      </c>
      <c r="N67" s="12" t="s">
        <v>101</v>
      </c>
      <c r="S67" s="12" t="s">
        <v>476</v>
      </c>
    </row>
    <row r="68" spans="2:19" x14ac:dyDescent="0.25">
      <c r="B68" s="10" t="s">
        <v>66</v>
      </c>
      <c r="C68" s="9"/>
      <c r="D68" s="9"/>
      <c r="F68" s="10" t="s">
        <v>76</v>
      </c>
      <c r="G68" s="9"/>
      <c r="H68" s="9"/>
      <c r="J68" s="12">
        <f>IF(C68="",0,1)</f>
        <v>0</v>
      </c>
      <c r="K68" s="12">
        <f>IF(G68="",0,1)</f>
        <v>0</v>
      </c>
      <c r="M68" s="12" t="s">
        <v>95</v>
      </c>
      <c r="N68" s="68" t="str">
        <f>IF(AND(C68&lt;&gt;"",D68&lt;&gt;""),IF(N67="concatenator1","",",")&amp;C68&amp;":"&amp;D68,"")</f>
        <v/>
      </c>
      <c r="O68" s="68" t="str">
        <f>IF(AND(G68&lt;&gt;"",H68&lt;&gt;""),","&amp;G68&amp;":"&amp;H68,"")</f>
        <v/>
      </c>
      <c r="P68" s="68" t="str">
        <f>P67&amp;N68</f>
        <v/>
      </c>
      <c r="Q68" s="68" t="str">
        <f>Q67&amp;O68</f>
        <v/>
      </c>
      <c r="S68" s="68" t="s">
        <v>477</v>
      </c>
    </row>
    <row r="69" spans="2:19" x14ac:dyDescent="0.25">
      <c r="B69" s="10" t="s">
        <v>67</v>
      </c>
      <c r="C69" s="9"/>
      <c r="D69" s="9"/>
      <c r="F69" s="10" t="s">
        <v>77</v>
      </c>
      <c r="G69" s="9"/>
      <c r="H69" s="9"/>
      <c r="J69" s="12">
        <f t="shared" ref="J69:J77" si="0">IF(C69="",0,1)</f>
        <v>0</v>
      </c>
      <c r="K69" s="12">
        <f t="shared" ref="K69:K77" si="1">IF(G69="",0,1)</f>
        <v>0</v>
      </c>
      <c r="M69" s="12" t="s">
        <v>96</v>
      </c>
      <c r="N69" s="68" t="str">
        <f t="shared" ref="N69:N77" si="2">IF(AND(C69&lt;&gt;"",D69&lt;&gt;""),IF(N68="concatenator1","",",")&amp;C69&amp;":"&amp;D69,"")</f>
        <v/>
      </c>
      <c r="O69" s="68" t="str">
        <f t="shared" ref="O69:O77" si="3">IF(AND(G69&lt;&gt;"",H69&lt;&gt;""),","&amp;G69&amp;":"&amp;H69,"")</f>
        <v/>
      </c>
      <c r="P69" s="68" t="str">
        <f t="shared" ref="P69:P77" si="4">P68&amp;N69</f>
        <v/>
      </c>
      <c r="Q69" s="68" t="str">
        <f t="shared" ref="Q69:Q77" si="5">Q68&amp;O69</f>
        <v/>
      </c>
      <c r="S69" s="68" t="s">
        <v>478</v>
      </c>
    </row>
    <row r="70" spans="2:19" x14ac:dyDescent="0.25">
      <c r="B70" s="10" t="s">
        <v>68</v>
      </c>
      <c r="C70" s="9"/>
      <c r="D70" s="9"/>
      <c r="F70" s="10" t="s">
        <v>78</v>
      </c>
      <c r="G70" s="9"/>
      <c r="H70" s="9"/>
      <c r="J70" s="12">
        <f t="shared" si="0"/>
        <v>0</v>
      </c>
      <c r="K70" s="12">
        <f t="shared" si="1"/>
        <v>0</v>
      </c>
      <c r="M70" s="12" t="s">
        <v>97</v>
      </c>
      <c r="N70" s="68" t="str">
        <f t="shared" si="2"/>
        <v/>
      </c>
      <c r="O70" s="68" t="str">
        <f t="shared" si="3"/>
        <v/>
      </c>
      <c r="P70" s="68" t="str">
        <f t="shared" si="4"/>
        <v/>
      </c>
      <c r="Q70" s="68" t="str">
        <f t="shared" si="5"/>
        <v/>
      </c>
    </row>
    <row r="71" spans="2:19" x14ac:dyDescent="0.25">
      <c r="B71" s="10" t="s">
        <v>69</v>
      </c>
      <c r="C71" s="9"/>
      <c r="D71" s="9"/>
      <c r="F71" s="10" t="s">
        <v>79</v>
      </c>
      <c r="G71" s="9"/>
      <c r="H71" s="9"/>
      <c r="J71" s="12">
        <f t="shared" si="0"/>
        <v>0</v>
      </c>
      <c r="K71" s="12">
        <f t="shared" si="1"/>
        <v>0</v>
      </c>
      <c r="M71" s="12" t="s">
        <v>98</v>
      </c>
      <c r="N71" s="68" t="str">
        <f t="shared" si="2"/>
        <v/>
      </c>
      <c r="O71" s="68" t="str">
        <f t="shared" si="3"/>
        <v/>
      </c>
      <c r="P71" s="68" t="str">
        <f t="shared" si="4"/>
        <v/>
      </c>
      <c r="Q71" s="68" t="str">
        <f t="shared" si="5"/>
        <v/>
      </c>
    </row>
    <row r="72" spans="2:19" x14ac:dyDescent="0.25">
      <c r="B72" s="10" t="s">
        <v>70</v>
      </c>
      <c r="C72" s="9"/>
      <c r="D72" s="9"/>
      <c r="F72" s="10" t="s">
        <v>80</v>
      </c>
      <c r="G72" s="9"/>
      <c r="H72" s="9"/>
      <c r="J72" s="12">
        <f t="shared" si="0"/>
        <v>0</v>
      </c>
      <c r="K72" s="12">
        <f t="shared" si="1"/>
        <v>0</v>
      </c>
      <c r="M72" s="12" t="s">
        <v>458</v>
      </c>
      <c r="N72" s="68" t="str">
        <f t="shared" si="2"/>
        <v/>
      </c>
      <c r="O72" s="68" t="str">
        <f t="shared" si="3"/>
        <v/>
      </c>
      <c r="P72" s="68" t="str">
        <f t="shared" si="4"/>
        <v/>
      </c>
      <c r="Q72" s="68" t="str">
        <f t="shared" si="5"/>
        <v/>
      </c>
    </row>
    <row r="73" spans="2:19" x14ac:dyDescent="0.25">
      <c r="B73" s="10" t="s">
        <v>71</v>
      </c>
      <c r="C73" s="9"/>
      <c r="D73" s="9"/>
      <c r="F73" s="10" t="s">
        <v>81</v>
      </c>
      <c r="G73" s="9"/>
      <c r="H73" s="9"/>
      <c r="J73" s="12">
        <f t="shared" si="0"/>
        <v>0</v>
      </c>
      <c r="K73" s="12">
        <f t="shared" si="1"/>
        <v>0</v>
      </c>
      <c r="M73" s="12" t="s">
        <v>459</v>
      </c>
      <c r="N73" s="68" t="str">
        <f t="shared" si="2"/>
        <v/>
      </c>
      <c r="O73" s="68" t="str">
        <f t="shared" si="3"/>
        <v/>
      </c>
      <c r="P73" s="68" t="str">
        <f t="shared" si="4"/>
        <v/>
      </c>
      <c r="Q73" s="68" t="str">
        <f t="shared" si="5"/>
        <v/>
      </c>
    </row>
    <row r="74" spans="2:19" x14ac:dyDescent="0.25">
      <c r="B74" s="10" t="s">
        <v>72</v>
      </c>
      <c r="C74" s="9"/>
      <c r="D74" s="9"/>
      <c r="F74" s="10" t="s">
        <v>82</v>
      </c>
      <c r="G74" s="9"/>
      <c r="H74" s="9"/>
      <c r="J74" s="12">
        <f t="shared" si="0"/>
        <v>0</v>
      </c>
      <c r="K74" s="12">
        <f t="shared" si="1"/>
        <v>0</v>
      </c>
      <c r="M74" s="12" t="s">
        <v>473</v>
      </c>
      <c r="N74" s="68" t="str">
        <f t="shared" si="2"/>
        <v/>
      </c>
      <c r="O74" s="68" t="str">
        <f t="shared" si="3"/>
        <v/>
      </c>
      <c r="P74" s="68" t="str">
        <f t="shared" si="4"/>
        <v/>
      </c>
      <c r="Q74" s="68" t="str">
        <f t="shared" si="5"/>
        <v/>
      </c>
    </row>
    <row r="75" spans="2:19" x14ac:dyDescent="0.25">
      <c r="B75" s="10" t="s">
        <v>73</v>
      </c>
      <c r="C75" s="9"/>
      <c r="D75" s="9"/>
      <c r="F75" s="10" t="s">
        <v>83</v>
      </c>
      <c r="G75" s="9"/>
      <c r="H75" s="9"/>
      <c r="J75" s="12">
        <f t="shared" si="0"/>
        <v>0</v>
      </c>
      <c r="K75" s="12">
        <f t="shared" si="1"/>
        <v>0</v>
      </c>
      <c r="M75" s="12" t="s">
        <v>474</v>
      </c>
      <c r="N75" s="68" t="str">
        <f t="shared" si="2"/>
        <v/>
      </c>
      <c r="O75" s="68" t="str">
        <f t="shared" si="3"/>
        <v/>
      </c>
      <c r="P75" s="68" t="str">
        <f t="shared" si="4"/>
        <v/>
      </c>
      <c r="Q75" s="68" t="str">
        <f t="shared" si="5"/>
        <v/>
      </c>
    </row>
    <row r="76" spans="2:19" x14ac:dyDescent="0.25">
      <c r="B76" s="10" t="s">
        <v>74</v>
      </c>
      <c r="C76" s="9"/>
      <c r="D76" s="9"/>
      <c r="F76" s="10" t="s">
        <v>84</v>
      </c>
      <c r="G76" s="9"/>
      <c r="H76" s="9"/>
      <c r="J76" s="12">
        <f t="shared" si="0"/>
        <v>0</v>
      </c>
      <c r="K76" s="12">
        <f t="shared" si="1"/>
        <v>0</v>
      </c>
      <c r="M76" s="12" t="s">
        <v>99</v>
      </c>
      <c r="N76" s="68" t="str">
        <f t="shared" si="2"/>
        <v/>
      </c>
      <c r="O76" s="68" t="str">
        <f t="shared" si="3"/>
        <v/>
      </c>
      <c r="P76" s="68" t="str">
        <f t="shared" si="4"/>
        <v/>
      </c>
      <c r="Q76" s="68" t="str">
        <f t="shared" si="5"/>
        <v/>
      </c>
    </row>
    <row r="77" spans="2:19" x14ac:dyDescent="0.25">
      <c r="B77" s="10" t="s">
        <v>75</v>
      </c>
      <c r="C77" s="9"/>
      <c r="D77" s="9"/>
      <c r="F77" s="10" t="s">
        <v>85</v>
      </c>
      <c r="G77" s="9"/>
      <c r="H77" s="9"/>
      <c r="J77" s="12">
        <f t="shared" si="0"/>
        <v>0</v>
      </c>
      <c r="K77" s="12">
        <f t="shared" si="1"/>
        <v>0</v>
      </c>
      <c r="M77" s="12" t="s">
        <v>100</v>
      </c>
      <c r="N77" s="68" t="str">
        <f t="shared" si="2"/>
        <v/>
      </c>
      <c r="O77" s="68" t="str">
        <f t="shared" si="3"/>
        <v/>
      </c>
      <c r="P77" s="68" t="str">
        <f t="shared" si="4"/>
        <v/>
      </c>
      <c r="Q77" s="68" t="str">
        <f t="shared" si="5"/>
        <v/>
      </c>
    </row>
    <row r="80" spans="2:19" x14ac:dyDescent="0.25">
      <c r="B80" s="10" t="s">
        <v>88</v>
      </c>
    </row>
    <row r="81" spans="2:11" x14ac:dyDescent="0.25">
      <c r="B81" s="18" t="s">
        <v>89</v>
      </c>
      <c r="C81" s="18" t="str">
        <f>A4&amp;A5&amp;A6&amp;D66&amp;B1&amp;M63</f>
        <v xml:space="preserve">php artisan generate:migration create_measurements_table </v>
      </c>
      <c r="D81" s="18"/>
      <c r="E81" s="18"/>
      <c r="F81" s="18"/>
      <c r="G81" s="18"/>
    </row>
    <row r="82" spans="2:11" x14ac:dyDescent="0.25">
      <c r="B82" s="18" t="s">
        <v>89</v>
      </c>
      <c r="C82" s="18" t="s">
        <v>55</v>
      </c>
      <c r="D82" s="18"/>
      <c r="E82" s="18"/>
      <c r="F82" s="18"/>
      <c r="G82" s="18"/>
    </row>
    <row r="83" spans="2:11" x14ac:dyDescent="0.25">
      <c r="B83" s="18" t="s">
        <v>89</v>
      </c>
      <c r="C83" s="18" t="str">
        <f>A4&amp;B4&amp;G66</f>
        <v>php artisan generate:model Measurement</v>
      </c>
      <c r="D83" s="18"/>
      <c r="E83" s="18"/>
      <c r="F83" s="18"/>
      <c r="G83" s="18"/>
    </row>
    <row r="86" spans="2:11" x14ac:dyDescent="0.25">
      <c r="B86" s="10" t="s">
        <v>303</v>
      </c>
    </row>
    <row r="87" spans="2:11" x14ac:dyDescent="0.25">
      <c r="B87" s="12" t="s">
        <v>128</v>
      </c>
      <c r="C87" s="12"/>
      <c r="D87" s="12" t="str">
        <f>D66</f>
        <v>measurements</v>
      </c>
    </row>
    <row r="88" spans="2:11" x14ac:dyDescent="0.25">
      <c r="B88" s="10" t="s">
        <v>304</v>
      </c>
      <c r="D88" s="10" t="s">
        <v>430</v>
      </c>
    </row>
    <row r="89" spans="2:11" x14ac:dyDescent="0.25">
      <c r="B89" s="10" t="s">
        <v>305</v>
      </c>
      <c r="D89" s="10" t="s">
        <v>96</v>
      </c>
    </row>
    <row r="90" spans="2:11" x14ac:dyDescent="0.25">
      <c r="B90" s="18" t="s">
        <v>89</v>
      </c>
      <c r="C90" s="18" t="str">
        <f>C3&amp;D88&amp;C4&amp;D87&amp;C5&amp;C6&amp;D88&amp;":"&amp;D89&amp;C6</f>
        <v>php artisan generate:migration add_bottnk_to_measurements_table --fields="bottnk:string"</v>
      </c>
      <c r="D90" s="18"/>
      <c r="E90" s="18"/>
      <c r="F90" s="18"/>
      <c r="G90" s="18"/>
      <c r="H90" s="18"/>
      <c r="I90" s="18"/>
      <c r="J90" s="18"/>
      <c r="K90" s="18"/>
    </row>
    <row r="91" spans="2:11" x14ac:dyDescent="0.25">
      <c r="B91" s="18" t="s">
        <v>89</v>
      </c>
      <c r="C91" s="18" t="s">
        <v>55</v>
      </c>
      <c r="D91" s="18"/>
      <c r="E91" s="18"/>
      <c r="F91" s="18"/>
      <c r="G91" s="18"/>
    </row>
    <row r="94" spans="2:11" x14ac:dyDescent="0.25">
      <c r="B94" s="10" t="s">
        <v>449</v>
      </c>
    </row>
    <row r="95" spans="2:11" x14ac:dyDescent="0.25">
      <c r="B95" s="10" t="s">
        <v>450</v>
      </c>
    </row>
    <row r="96" spans="2:11" x14ac:dyDescent="0.25">
      <c r="B96" s="10" t="s">
        <v>451</v>
      </c>
    </row>
  </sheetData>
  <dataValidations count="2">
    <dataValidation type="list" allowBlank="1" showInputMessage="1" showErrorMessage="1" sqref="D68:D77 H68:H77">
      <formula1>$M$68:$M$77</formula1>
    </dataValidation>
    <dataValidation type="list" allowBlank="1" showInputMessage="1" showErrorMessage="1" errorTitle="Error" error="Select from list" sqref="C13">
      <formula1>$S$68:$S$69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80" workbookViewId="0">
      <selection activeCell="A80" sqref="A80"/>
    </sheetView>
  </sheetViews>
  <sheetFormatPr baseColWidth="10" defaultRowHeight="15" x14ac:dyDescent="0.25"/>
  <cols>
    <col min="1" max="16384" width="11.42578125" style="10"/>
  </cols>
  <sheetData>
    <row r="1" spans="1:15" s="14" customFormat="1" x14ac:dyDescent="0.25">
      <c r="A1" s="14" t="s">
        <v>221</v>
      </c>
      <c r="B1" s="15" t="s">
        <v>312</v>
      </c>
      <c r="C1" s="14" t="s">
        <v>319</v>
      </c>
    </row>
    <row r="2" spans="1:15" s="14" customFormat="1" x14ac:dyDescent="0.25">
      <c r="A2" s="14" t="s">
        <v>222</v>
      </c>
      <c r="B2" s="15" t="s">
        <v>231</v>
      </c>
      <c r="C2" s="15" t="s">
        <v>323</v>
      </c>
    </row>
    <row r="3" spans="1:15" s="14" customFormat="1" x14ac:dyDescent="0.25">
      <c r="A3" s="15" t="s">
        <v>224</v>
      </c>
      <c r="B3" s="15" t="s">
        <v>314</v>
      </c>
      <c r="C3" s="15" t="s">
        <v>471</v>
      </c>
    </row>
    <row r="4" spans="1:15" s="14" customFormat="1" x14ac:dyDescent="0.25">
      <c r="A4" s="15" t="s">
        <v>225</v>
      </c>
      <c r="B4" s="15" t="s">
        <v>315</v>
      </c>
    </row>
    <row r="5" spans="1:15" s="14" customFormat="1" x14ac:dyDescent="0.25">
      <c r="A5" s="14" t="s">
        <v>223</v>
      </c>
      <c r="B5" s="15" t="s">
        <v>316</v>
      </c>
    </row>
    <row r="6" spans="1:15" s="14" customFormat="1" x14ac:dyDescent="0.25">
      <c r="A6" s="15" t="s">
        <v>227</v>
      </c>
      <c r="B6" s="15" t="s">
        <v>318</v>
      </c>
    </row>
    <row r="8" spans="1:15" x14ac:dyDescent="0.25">
      <c r="B8" s="16" t="s">
        <v>210</v>
      </c>
    </row>
    <row r="9" spans="1:15" x14ac:dyDescent="0.25">
      <c r="B9" s="10" t="s">
        <v>211</v>
      </c>
    </row>
    <row r="11" spans="1:15" x14ac:dyDescent="0.25">
      <c r="B11" s="10" t="s">
        <v>212</v>
      </c>
    </row>
    <row r="12" spans="1:15" x14ac:dyDescent="0.25">
      <c r="B12" s="10" t="s">
        <v>213</v>
      </c>
    </row>
    <row r="13" spans="1:15" x14ac:dyDescent="0.25">
      <c r="B13" s="10" t="s">
        <v>214</v>
      </c>
    </row>
    <row r="14" spans="1:15" x14ac:dyDescent="0.25">
      <c r="B14" s="10" t="s">
        <v>215</v>
      </c>
    </row>
    <row r="16" spans="1:15" x14ac:dyDescent="0.25">
      <c r="B16" s="16" t="s">
        <v>216</v>
      </c>
      <c r="C16" s="16" t="s">
        <v>217</v>
      </c>
      <c r="E16" s="16" t="s">
        <v>218</v>
      </c>
      <c r="H16" s="16" t="s">
        <v>216</v>
      </c>
      <c r="I16" s="16" t="s">
        <v>217</v>
      </c>
      <c r="K16" s="16" t="s">
        <v>218</v>
      </c>
      <c r="N16" s="10" t="s">
        <v>230</v>
      </c>
      <c r="O16" s="10" t="s">
        <v>230</v>
      </c>
    </row>
    <row r="17" spans="2:15" x14ac:dyDescent="0.25">
      <c r="B17" s="28" t="str">
        <f>IF('AutoLaravel v1'!C68&lt;&gt;"",'AutoLaravel v1'!C68,"")</f>
        <v/>
      </c>
      <c r="C17" s="29" t="str">
        <f>IF(B17="","",'AutoLaravel v1'!$D$66&amp;"_"&amp;B17)</f>
        <v/>
      </c>
      <c r="D17" s="29"/>
      <c r="E17" s="29" t="str">
        <f>IF(B17="","",C17&amp;$A$1)</f>
        <v/>
      </c>
      <c r="F17" s="30"/>
      <c r="H17" s="31" t="str">
        <f>IF('AutoLaravel v1'!G68&lt;&gt;"",'AutoLaravel v1'!G68,"")</f>
        <v/>
      </c>
      <c r="I17" s="29" t="str">
        <f>IF(H17&lt;&gt;"",'AutoLaravel v1'!$D$66&amp;"_"&amp;H17,"")</f>
        <v/>
      </c>
      <c r="J17" s="29"/>
      <c r="K17" s="29" t="str">
        <f t="shared" ref="K17:K26" si="0">I17&amp;$A$1</f>
        <v>_mssg</v>
      </c>
      <c r="L17" s="30"/>
      <c r="N17" s="36" t="str">
        <f>B17</f>
        <v/>
      </c>
      <c r="O17" s="37" t="str">
        <f>IF(H17&lt;&gt;"",",","")&amp;H17</f>
        <v/>
      </c>
    </row>
    <row r="18" spans="2:15" x14ac:dyDescent="0.25">
      <c r="B18" s="31" t="str">
        <f>IF('AutoLaravel v1'!C69&lt;&gt;"",'AutoLaravel v1'!C69,"")</f>
        <v/>
      </c>
      <c r="C18" s="27" t="str">
        <f>IF(B18="","",'AutoLaravel v1'!$D$66&amp;"_"&amp;B18)</f>
        <v/>
      </c>
      <c r="D18" s="27"/>
      <c r="E18" s="27" t="str">
        <f t="shared" ref="E18:E26" si="1">IF(B18="","",C18&amp;$A$1)</f>
        <v/>
      </c>
      <c r="F18" s="32"/>
      <c r="H18" s="31" t="str">
        <f>IF('AutoLaravel v1'!G69&lt;&gt;"",'AutoLaravel v1'!G69,"")</f>
        <v/>
      </c>
      <c r="I18" s="29" t="str">
        <f>IF(H18&lt;&gt;"",'AutoLaravel v1'!$D$66&amp;"_"&amp;H18,"")</f>
        <v/>
      </c>
      <c r="J18" s="27"/>
      <c r="K18" s="27" t="str">
        <f t="shared" si="0"/>
        <v>_mssg</v>
      </c>
      <c r="L18" s="32"/>
      <c r="N18" s="38" t="str">
        <f>IF(B18&lt;&gt;"",",","")&amp;B18</f>
        <v/>
      </c>
      <c r="O18" s="39" t="str">
        <f t="shared" ref="O18:O26" si="2">IF(H18&lt;&gt;"",",","")&amp;H18</f>
        <v/>
      </c>
    </row>
    <row r="19" spans="2:15" x14ac:dyDescent="0.25">
      <c r="B19" s="31" t="str">
        <f>IF('AutoLaravel v1'!C70&lt;&gt;"",'AutoLaravel v1'!C70,"")</f>
        <v/>
      </c>
      <c r="C19" s="27" t="str">
        <f>IF(B19="","",'AutoLaravel v1'!$D$66&amp;"_"&amp;B19)</f>
        <v/>
      </c>
      <c r="D19" s="27"/>
      <c r="E19" s="27" t="str">
        <f t="shared" si="1"/>
        <v/>
      </c>
      <c r="F19" s="32"/>
      <c r="H19" s="31" t="str">
        <f>IF('AutoLaravel v1'!G70&lt;&gt;"",'AutoLaravel v1'!G70,"")</f>
        <v/>
      </c>
      <c r="I19" s="29" t="str">
        <f>IF(H19&lt;&gt;"",'AutoLaravel v1'!$D$66&amp;"_"&amp;H19,"")</f>
        <v/>
      </c>
      <c r="J19" s="27"/>
      <c r="K19" s="27" t="str">
        <f t="shared" si="0"/>
        <v>_mssg</v>
      </c>
      <c r="L19" s="32"/>
      <c r="N19" s="38" t="str">
        <f t="shared" ref="N19:N26" si="3">IF(B19&lt;&gt;"",",","")&amp;B19</f>
        <v/>
      </c>
      <c r="O19" s="39" t="str">
        <f t="shared" si="2"/>
        <v/>
      </c>
    </row>
    <row r="20" spans="2:15" x14ac:dyDescent="0.25">
      <c r="B20" s="31" t="str">
        <f>IF('AutoLaravel v1'!C71&lt;&gt;"",'AutoLaravel v1'!C71,"")</f>
        <v/>
      </c>
      <c r="C20" s="27" t="str">
        <f>IF(B20="","",'AutoLaravel v1'!$D$66&amp;"_"&amp;B20)</f>
        <v/>
      </c>
      <c r="D20" s="27"/>
      <c r="E20" s="27" t="str">
        <f t="shared" si="1"/>
        <v/>
      </c>
      <c r="F20" s="32"/>
      <c r="H20" s="31" t="str">
        <f>IF('AutoLaravel v1'!G71&lt;&gt;"",'AutoLaravel v1'!G71,"")</f>
        <v/>
      </c>
      <c r="I20" s="29" t="str">
        <f>IF(H20&lt;&gt;"",'AutoLaravel v1'!$D$66&amp;"_"&amp;H20,"")</f>
        <v/>
      </c>
      <c r="J20" s="27"/>
      <c r="K20" s="27" t="str">
        <f t="shared" si="0"/>
        <v>_mssg</v>
      </c>
      <c r="L20" s="32"/>
      <c r="N20" s="38" t="str">
        <f t="shared" si="3"/>
        <v/>
      </c>
      <c r="O20" s="39" t="str">
        <f t="shared" si="2"/>
        <v/>
      </c>
    </row>
    <row r="21" spans="2:15" x14ac:dyDescent="0.25">
      <c r="B21" s="31" t="str">
        <f>IF('AutoLaravel v1'!C72&lt;&gt;"",'AutoLaravel v1'!C72,"")</f>
        <v/>
      </c>
      <c r="C21" s="27" t="str">
        <f>IF(B21="","",'AutoLaravel v1'!$D$66&amp;"_"&amp;B21)</f>
        <v/>
      </c>
      <c r="D21" s="27"/>
      <c r="E21" s="27" t="str">
        <f t="shared" si="1"/>
        <v/>
      </c>
      <c r="F21" s="32"/>
      <c r="H21" s="31" t="str">
        <f>IF('AutoLaravel v1'!G72&lt;&gt;"",'AutoLaravel v1'!G72,"")</f>
        <v/>
      </c>
      <c r="I21" s="29" t="str">
        <f>IF(H21&lt;&gt;"",'AutoLaravel v1'!$D$66&amp;"_"&amp;H21,"")</f>
        <v/>
      </c>
      <c r="J21" s="27"/>
      <c r="K21" s="27" t="str">
        <f t="shared" si="0"/>
        <v>_mssg</v>
      </c>
      <c r="L21" s="32"/>
      <c r="N21" s="38" t="str">
        <f t="shared" si="3"/>
        <v/>
      </c>
      <c r="O21" s="39" t="str">
        <f t="shared" si="2"/>
        <v/>
      </c>
    </row>
    <row r="22" spans="2:15" x14ac:dyDescent="0.25">
      <c r="B22" s="31" t="str">
        <f>IF('AutoLaravel v1'!C73&lt;&gt;"",'AutoLaravel v1'!C73,"")</f>
        <v/>
      </c>
      <c r="C22" s="27" t="str">
        <f>IF(B22="","",'AutoLaravel v1'!$D$66&amp;"_"&amp;B22)</f>
        <v/>
      </c>
      <c r="D22" s="27"/>
      <c r="E22" s="27" t="str">
        <f t="shared" si="1"/>
        <v/>
      </c>
      <c r="F22" s="32"/>
      <c r="H22" s="31" t="str">
        <f>IF('AutoLaravel v1'!G73&lt;&gt;"",'AutoLaravel v1'!G73,"")</f>
        <v/>
      </c>
      <c r="I22" s="29" t="str">
        <f>IF(H22&lt;&gt;"",'AutoLaravel v1'!$D$66&amp;"_"&amp;H22,"")</f>
        <v/>
      </c>
      <c r="J22" s="27"/>
      <c r="K22" s="27" t="str">
        <f t="shared" si="0"/>
        <v>_mssg</v>
      </c>
      <c r="L22" s="32"/>
      <c r="N22" s="38" t="str">
        <f t="shared" si="3"/>
        <v/>
      </c>
      <c r="O22" s="39" t="str">
        <f t="shared" si="2"/>
        <v/>
      </c>
    </row>
    <row r="23" spans="2:15" x14ac:dyDescent="0.25">
      <c r="B23" s="31" t="str">
        <f>IF('AutoLaravel v1'!C74&lt;&gt;"",'AutoLaravel v1'!C74,"")</f>
        <v/>
      </c>
      <c r="C23" s="27" t="str">
        <f>IF(B23="","",'AutoLaravel v1'!$D$66&amp;"_"&amp;B23)</f>
        <v/>
      </c>
      <c r="D23" s="27"/>
      <c r="E23" s="27" t="str">
        <f t="shared" si="1"/>
        <v/>
      </c>
      <c r="F23" s="32"/>
      <c r="H23" s="31" t="str">
        <f>IF('AutoLaravel v1'!G74&lt;&gt;"",'AutoLaravel v1'!G74,"")</f>
        <v/>
      </c>
      <c r="I23" s="29" t="str">
        <f>IF(H23&lt;&gt;"",'AutoLaravel v1'!$D$66&amp;"_"&amp;H23,"")</f>
        <v/>
      </c>
      <c r="J23" s="27"/>
      <c r="K23" s="27" t="str">
        <f t="shared" si="0"/>
        <v>_mssg</v>
      </c>
      <c r="L23" s="32"/>
      <c r="N23" s="38" t="str">
        <f t="shared" si="3"/>
        <v/>
      </c>
      <c r="O23" s="39" t="str">
        <f t="shared" si="2"/>
        <v/>
      </c>
    </row>
    <row r="24" spans="2:15" x14ac:dyDescent="0.25">
      <c r="B24" s="31" t="str">
        <f>IF('AutoLaravel v1'!C75&lt;&gt;"",'AutoLaravel v1'!C75,"")</f>
        <v/>
      </c>
      <c r="C24" s="27" t="str">
        <f>IF(B24="","",'AutoLaravel v1'!$D$66&amp;"_"&amp;B24)</f>
        <v/>
      </c>
      <c r="D24" s="27"/>
      <c r="E24" s="27" t="str">
        <f t="shared" si="1"/>
        <v/>
      </c>
      <c r="F24" s="32"/>
      <c r="H24" s="31" t="str">
        <f>IF('AutoLaravel v1'!G75&lt;&gt;"",'AutoLaravel v1'!G75,"")</f>
        <v/>
      </c>
      <c r="I24" s="29" t="str">
        <f>IF(H24&lt;&gt;"",'AutoLaravel v1'!$D$66&amp;"_"&amp;H24,"")</f>
        <v/>
      </c>
      <c r="J24" s="27"/>
      <c r="K24" s="27" t="str">
        <f t="shared" si="0"/>
        <v>_mssg</v>
      </c>
      <c r="L24" s="32"/>
      <c r="N24" s="38" t="str">
        <f t="shared" si="3"/>
        <v/>
      </c>
      <c r="O24" s="39" t="str">
        <f t="shared" si="2"/>
        <v/>
      </c>
    </row>
    <row r="25" spans="2:15" x14ac:dyDescent="0.25">
      <c r="B25" s="31" t="str">
        <f>IF('AutoLaravel v1'!C76&lt;&gt;"",'AutoLaravel v1'!C76,"")</f>
        <v/>
      </c>
      <c r="C25" s="27" t="str">
        <f>IF(B25="","",'AutoLaravel v1'!$D$66&amp;"_"&amp;B25)</f>
        <v/>
      </c>
      <c r="D25" s="27"/>
      <c r="E25" s="27" t="str">
        <f t="shared" si="1"/>
        <v/>
      </c>
      <c r="F25" s="32"/>
      <c r="H25" s="31" t="str">
        <f>IF('AutoLaravel v1'!G76&lt;&gt;"",'AutoLaravel v1'!G76,"")</f>
        <v/>
      </c>
      <c r="I25" s="29" t="str">
        <f>IF(H25&lt;&gt;"",'AutoLaravel v1'!$D$66&amp;"_"&amp;H25,"")</f>
        <v/>
      </c>
      <c r="J25" s="27"/>
      <c r="K25" s="27" t="str">
        <f t="shared" si="0"/>
        <v>_mssg</v>
      </c>
      <c r="L25" s="32"/>
      <c r="N25" s="38" t="str">
        <f t="shared" si="3"/>
        <v/>
      </c>
      <c r="O25" s="39" t="str">
        <f t="shared" si="2"/>
        <v/>
      </c>
    </row>
    <row r="26" spans="2:15" x14ac:dyDescent="0.25">
      <c r="B26" s="33" t="str">
        <f>IF('AutoLaravel v1'!C77&lt;&gt;"",'AutoLaravel v1'!C77,"")</f>
        <v/>
      </c>
      <c r="C26" s="34" t="str">
        <f>IF(B26="","",'AutoLaravel v1'!$D$66&amp;"_"&amp;B26)</f>
        <v/>
      </c>
      <c r="D26" s="34"/>
      <c r="E26" s="34" t="str">
        <f t="shared" si="1"/>
        <v/>
      </c>
      <c r="F26" s="35"/>
      <c r="H26" s="33" t="str">
        <f>IF('AutoLaravel v1'!G77&lt;&gt;"",'AutoLaravel v1'!G77,"")</f>
        <v/>
      </c>
      <c r="I26" s="29" t="str">
        <f>IF(H26&lt;&gt;"",'AutoLaravel v1'!$D$66&amp;"_"&amp;H26,"")</f>
        <v/>
      </c>
      <c r="J26" s="34"/>
      <c r="K26" s="34" t="str">
        <f t="shared" si="0"/>
        <v>_mssg</v>
      </c>
      <c r="L26" s="35"/>
      <c r="N26" s="40" t="str">
        <f t="shared" si="3"/>
        <v/>
      </c>
      <c r="O26" s="41" t="str">
        <f t="shared" si="2"/>
        <v/>
      </c>
    </row>
    <row r="28" spans="2:15" x14ac:dyDescent="0.25">
      <c r="B28" s="10" t="s">
        <v>313</v>
      </c>
    </row>
    <row r="30" spans="2:15" x14ac:dyDescent="0.25">
      <c r="B30" s="49" t="str">
        <f>IF(C17&lt;&gt;"",$B$3&amp;C17&amp;$B$4&amp;E17&amp;$B$5,"")</f>
        <v/>
      </c>
      <c r="C30" s="26"/>
      <c r="D30" s="26"/>
      <c r="E30" s="26"/>
      <c r="F30" s="26"/>
      <c r="G30" s="26"/>
      <c r="H30" s="49" t="str">
        <f>IF(I17&lt;&gt;"",$B$3&amp;I17&amp;$B$4&amp;K17&amp;$B$5,"")</f>
        <v/>
      </c>
      <c r="I30" s="26"/>
      <c r="J30" s="26"/>
      <c r="K30" s="26"/>
      <c r="L30" s="26"/>
      <c r="M30" s="26"/>
    </row>
    <row r="31" spans="2:15" x14ac:dyDescent="0.25">
      <c r="B31" s="49" t="str">
        <f t="shared" ref="B31:B39" si="4">IF(C18&lt;&gt;"",$B$3&amp;C18&amp;$B$4&amp;E18&amp;$B$5,"")</f>
        <v/>
      </c>
      <c r="C31" s="26"/>
      <c r="D31" s="26"/>
      <c r="E31" s="26"/>
      <c r="F31" s="26"/>
      <c r="G31" s="26"/>
      <c r="H31" s="49" t="str">
        <f t="shared" ref="H31:H39" si="5">IF(I18&lt;&gt;"",$B$3&amp;I18&amp;$B$4&amp;K18&amp;$B$5,"")</f>
        <v/>
      </c>
      <c r="I31" s="26"/>
      <c r="J31" s="26"/>
      <c r="K31" s="26"/>
      <c r="L31" s="26"/>
      <c r="M31" s="26"/>
    </row>
    <row r="32" spans="2:15" x14ac:dyDescent="0.25">
      <c r="B32" s="49" t="str">
        <f t="shared" si="4"/>
        <v/>
      </c>
      <c r="C32" s="26"/>
      <c r="D32" s="26"/>
      <c r="E32" s="26"/>
      <c r="F32" s="26"/>
      <c r="G32" s="26"/>
      <c r="H32" s="49" t="str">
        <f t="shared" si="5"/>
        <v/>
      </c>
      <c r="I32" s="26"/>
      <c r="J32" s="26"/>
      <c r="K32" s="26"/>
      <c r="L32" s="26"/>
      <c r="M32" s="26"/>
    </row>
    <row r="33" spans="2:13" x14ac:dyDescent="0.25">
      <c r="B33" s="49" t="str">
        <f t="shared" si="4"/>
        <v/>
      </c>
      <c r="C33" s="26"/>
      <c r="D33" s="26"/>
      <c r="E33" s="26"/>
      <c r="F33" s="26"/>
      <c r="G33" s="26"/>
      <c r="H33" s="49" t="str">
        <f t="shared" si="5"/>
        <v/>
      </c>
      <c r="I33" s="26"/>
      <c r="J33" s="26"/>
      <c r="K33" s="26"/>
      <c r="L33" s="26"/>
      <c r="M33" s="26"/>
    </row>
    <row r="34" spans="2:13" x14ac:dyDescent="0.25">
      <c r="B34" s="49" t="str">
        <f t="shared" si="4"/>
        <v/>
      </c>
      <c r="C34" s="26"/>
      <c r="D34" s="26"/>
      <c r="E34" s="26"/>
      <c r="F34" s="26"/>
      <c r="G34" s="26"/>
      <c r="H34" s="49" t="str">
        <f t="shared" si="5"/>
        <v/>
      </c>
      <c r="I34" s="26"/>
      <c r="J34" s="26"/>
      <c r="K34" s="26"/>
      <c r="L34" s="26"/>
      <c r="M34" s="26"/>
    </row>
    <row r="35" spans="2:13" x14ac:dyDescent="0.25">
      <c r="B35" s="49" t="str">
        <f t="shared" si="4"/>
        <v/>
      </c>
      <c r="C35" s="26"/>
      <c r="D35" s="26"/>
      <c r="E35" s="26"/>
      <c r="F35" s="26"/>
      <c r="G35" s="26"/>
      <c r="H35" s="49" t="str">
        <f t="shared" si="5"/>
        <v/>
      </c>
      <c r="I35" s="26"/>
      <c r="J35" s="26"/>
      <c r="K35" s="26"/>
      <c r="L35" s="26"/>
      <c r="M35" s="26"/>
    </row>
    <row r="36" spans="2:13" x14ac:dyDescent="0.25">
      <c r="B36" s="49" t="str">
        <f t="shared" si="4"/>
        <v/>
      </c>
      <c r="C36" s="26"/>
      <c r="D36" s="26"/>
      <c r="E36" s="26"/>
      <c r="F36" s="26"/>
      <c r="G36" s="26"/>
      <c r="H36" s="49" t="str">
        <f t="shared" si="5"/>
        <v/>
      </c>
      <c r="I36" s="26"/>
      <c r="J36" s="26"/>
      <c r="K36" s="26"/>
      <c r="L36" s="26"/>
      <c r="M36" s="26"/>
    </row>
    <row r="37" spans="2:13" x14ac:dyDescent="0.25">
      <c r="B37" s="49" t="str">
        <f t="shared" si="4"/>
        <v/>
      </c>
      <c r="C37" s="26"/>
      <c r="D37" s="26"/>
      <c r="E37" s="26"/>
      <c r="F37" s="26"/>
      <c r="G37" s="26"/>
      <c r="H37" s="49" t="str">
        <f t="shared" si="5"/>
        <v/>
      </c>
      <c r="I37" s="26"/>
      <c r="J37" s="26"/>
      <c r="K37" s="26"/>
      <c r="L37" s="26"/>
      <c r="M37" s="26"/>
    </row>
    <row r="38" spans="2:13" x14ac:dyDescent="0.25">
      <c r="B38" s="49" t="str">
        <f t="shared" si="4"/>
        <v/>
      </c>
      <c r="C38" s="26"/>
      <c r="D38" s="26"/>
      <c r="E38" s="26"/>
      <c r="F38" s="26"/>
      <c r="G38" s="26"/>
      <c r="H38" s="49" t="str">
        <f t="shared" si="5"/>
        <v/>
      </c>
      <c r="I38" s="26"/>
      <c r="J38" s="26"/>
      <c r="K38" s="26"/>
      <c r="L38" s="26"/>
      <c r="M38" s="26"/>
    </row>
    <row r="39" spans="2:13" x14ac:dyDescent="0.25">
      <c r="B39" s="49" t="str">
        <f t="shared" si="4"/>
        <v/>
      </c>
      <c r="C39" s="26"/>
      <c r="D39" s="26"/>
      <c r="E39" s="26"/>
      <c r="F39" s="26"/>
      <c r="G39" s="26"/>
      <c r="H39" s="49" t="str">
        <f t="shared" si="5"/>
        <v/>
      </c>
      <c r="I39" s="26"/>
      <c r="J39" s="26"/>
      <c r="K39" s="26"/>
      <c r="L39" s="26"/>
      <c r="M39" s="26"/>
    </row>
    <row r="41" spans="2:13" x14ac:dyDescent="0.25">
      <c r="B41" s="51" t="s">
        <v>310</v>
      </c>
      <c r="C41" s="51"/>
      <c r="D41" s="51"/>
      <c r="E41" s="51"/>
      <c r="F41" s="51"/>
      <c r="G41" s="51"/>
      <c r="H41" s="10" t="s">
        <v>327</v>
      </c>
    </row>
    <row r="42" spans="2:13" x14ac:dyDescent="0.25">
      <c r="B42" s="51" t="s">
        <v>309</v>
      </c>
      <c r="C42" s="51"/>
      <c r="D42" s="51"/>
      <c r="E42" s="51"/>
      <c r="F42" s="51"/>
      <c r="G42" s="51"/>
    </row>
    <row r="43" spans="2:13" x14ac:dyDescent="0.25">
      <c r="B43" s="51" t="s">
        <v>311</v>
      </c>
      <c r="C43" s="51"/>
      <c r="D43" s="51"/>
      <c r="E43" s="51"/>
      <c r="F43" s="51"/>
      <c r="G43" s="51"/>
    </row>
    <row r="45" spans="2:13" x14ac:dyDescent="0.25">
      <c r="B45" s="10" t="s">
        <v>219</v>
      </c>
    </row>
    <row r="46" spans="2:13" x14ac:dyDescent="0.25">
      <c r="B46" s="10" t="s">
        <v>200</v>
      </c>
      <c r="D46" s="10" t="str">
        <f>'AutoLaravel v1'!D31&amp;'AutoLaravel v1'!D32</f>
        <v>prayrosary</v>
      </c>
      <c r="E46" s="12" t="str">
        <f>UPPER(LEFT(D46,1))&amp;RIGHT(D46,LEN(D46)-1)</f>
        <v>Prayrosary</v>
      </c>
    </row>
    <row r="47" spans="2:13" x14ac:dyDescent="0.25">
      <c r="B47" s="10" t="s">
        <v>320</v>
      </c>
      <c r="D47" s="10" t="str">
        <f>'AutoLaravel v1'!D31</f>
        <v>pray</v>
      </c>
      <c r="E47" s="12"/>
    </row>
    <row r="48" spans="2:13" x14ac:dyDescent="0.25">
      <c r="B48" s="10" t="s">
        <v>232</v>
      </c>
      <c r="D48" s="10" t="e">
        <f>'AutoLaravel v1'!#REF!</f>
        <v>#REF!</v>
      </c>
      <c r="E48" s="12" t="e">
        <f>UPPER(LEFT(D48,1))&amp;RIGHT(D48,LEN(D48)-1)</f>
        <v>#REF!</v>
      </c>
    </row>
    <row r="49" spans="2:10" x14ac:dyDescent="0.25">
      <c r="B49" s="10" t="s">
        <v>226</v>
      </c>
      <c r="D49" s="10" t="str">
        <f>D46&amp;"_submit"</f>
        <v>prayrosary_submit</v>
      </c>
      <c r="F49" s="49" t="str">
        <f>B6&amp;D46&amp;C1</f>
        <v>&lt;button class='btn' id='prayrosary_submit' &gt;submit&lt;/button&gt;</v>
      </c>
      <c r="G49" s="26"/>
      <c r="H49" s="26"/>
      <c r="I49" s="26"/>
      <c r="J49" s="26"/>
    </row>
    <row r="50" spans="2:10" x14ac:dyDescent="0.25">
      <c r="B50" s="10" t="s">
        <v>196</v>
      </c>
      <c r="D50" s="26" t="str">
        <f>D47&amp;"/"&amp;D46</f>
        <v>pray/prayrosary</v>
      </c>
    </row>
    <row r="51" spans="2:10" x14ac:dyDescent="0.25">
      <c r="B51" s="10" t="s">
        <v>220</v>
      </c>
    </row>
    <row r="52" spans="2:10" x14ac:dyDescent="0.25">
      <c r="B52" s="17" t="str">
        <f>$A$5&amp;D49&amp;A6</f>
        <v>$('#prayrosary_submit').click(function() {</v>
      </c>
    </row>
    <row r="53" spans="2:10" x14ac:dyDescent="0.25">
      <c r="B53" s="49" t="s">
        <v>308</v>
      </c>
      <c r="C53" s="26"/>
      <c r="D53" s="26"/>
      <c r="E53" s="26"/>
      <c r="F53" s="26"/>
    </row>
    <row r="54" spans="2:10" x14ac:dyDescent="0.25">
      <c r="B54" s="49" t="str">
        <f>IF(B17="","",$A$2&amp;B17&amp;$A$3&amp;C17&amp;$A$4)&amp;IF(B18="","",$A$2&amp;B18&amp;$A$3&amp;C18&amp;$A$4)</f>
        <v/>
      </c>
      <c r="C54" s="26"/>
      <c r="D54" s="26"/>
      <c r="E54" s="26"/>
      <c r="F54" s="26"/>
    </row>
    <row r="55" spans="2:10" x14ac:dyDescent="0.25">
      <c r="B55" s="49" t="str">
        <f>IF(B19="","",$A$2&amp;B19&amp;$A$3&amp;C19&amp;$A$4)&amp;IF(B20="","",$A$2&amp;B20&amp;$A$3&amp;C20&amp;$A$4)</f>
        <v/>
      </c>
      <c r="C55" s="26"/>
      <c r="D55" s="26"/>
      <c r="E55" s="26"/>
      <c r="F55" s="26"/>
    </row>
    <row r="56" spans="2:10" x14ac:dyDescent="0.25">
      <c r="B56" s="49" t="str">
        <f>IF(B21="","",$A$2&amp;B21&amp;$A$3&amp;B21&amp;$A$4)&amp;IF(B22="","",$A$2&amp;B22&amp;$A$3&amp;B22&amp;$A$4)</f>
        <v/>
      </c>
      <c r="C56" s="26"/>
      <c r="D56" s="26"/>
      <c r="E56" s="26"/>
      <c r="F56" s="26"/>
    </row>
    <row r="57" spans="2:10" x14ac:dyDescent="0.25">
      <c r="B57" s="49" t="str">
        <f>IF(B23="","",$A$2&amp;B23&amp;$A$3&amp;B23&amp;$A$4)&amp;IF(B24="","",$A$2&amp;B24&amp;$A$3&amp;B24&amp;$A$4)</f>
        <v/>
      </c>
      <c r="C57" s="26"/>
      <c r="D57" s="26"/>
      <c r="E57" s="26"/>
      <c r="F57" s="26"/>
    </row>
    <row r="58" spans="2:10" x14ac:dyDescent="0.25">
      <c r="B58" s="49" t="str">
        <f>IF(B25="","",$A$2&amp;B25&amp;$A$3&amp;B25&amp;$A$4)&amp;IF(B26="","",$A$2&amp;B26&amp;$A$3&amp;B26&amp;$A$4)</f>
        <v/>
      </c>
      <c r="C58" s="26"/>
      <c r="D58" s="26"/>
      <c r="E58" s="26"/>
      <c r="F58" s="26"/>
    </row>
    <row r="59" spans="2:10" x14ac:dyDescent="0.25">
      <c r="B59" s="50" t="str">
        <f>IF(H17="","",$A$2&amp;H17&amp;$A$3&amp;H17&amp;$A$4)&amp;IF(H18="","",$A$2&amp;H18&amp;$A$3&amp;H18&amp;$A$4)</f>
        <v/>
      </c>
      <c r="C59" s="26"/>
      <c r="D59" s="26"/>
      <c r="E59" s="26"/>
      <c r="F59" s="26"/>
    </row>
    <row r="60" spans="2:10" x14ac:dyDescent="0.25">
      <c r="B60" s="50" t="str">
        <f>IF(H19="","",$A$2&amp;H19&amp;$A$3&amp;H19&amp;$A$4)&amp;IF(H20="","",$A$2&amp;H20&amp;$A$3&amp;H20&amp;$A$4)</f>
        <v/>
      </c>
      <c r="C60" s="26"/>
      <c r="D60" s="26"/>
      <c r="E60" s="26"/>
      <c r="F60" s="26"/>
    </row>
    <row r="61" spans="2:10" x14ac:dyDescent="0.25">
      <c r="B61" s="50" t="str">
        <f>IF(H21="","",$A$2&amp;H21&amp;$A$3&amp;H21&amp;$A$4)&amp;IF(H22="","",$A$2&amp;H22&amp;$A$3&amp;H22&amp;$A$4)</f>
        <v/>
      </c>
      <c r="C61" s="26"/>
      <c r="D61" s="26"/>
      <c r="E61" s="26"/>
      <c r="F61" s="26"/>
    </row>
    <row r="62" spans="2:10" x14ac:dyDescent="0.25">
      <c r="B62" s="50" t="str">
        <f>IF(H23="","",$A$2&amp;H23&amp;$A$3&amp;H23&amp;$A$4)&amp;IF(H24="","",$A$2&amp;H24&amp;$A$3&amp;H24&amp;$A$4)</f>
        <v/>
      </c>
      <c r="C62" s="26"/>
      <c r="D62" s="26"/>
      <c r="E62" s="26"/>
      <c r="F62" s="26"/>
    </row>
    <row r="63" spans="2:10" x14ac:dyDescent="0.25">
      <c r="B63" s="50" t="str">
        <f>IF(H25="","",$A$2&amp;H25&amp;$A$3&amp;H25&amp;$A$4)&amp;IF(H26="","",$A$2&amp;H26&amp;$A$3&amp;H26&amp;$A$4)</f>
        <v/>
      </c>
      <c r="C63" s="26"/>
      <c r="D63" s="26"/>
      <c r="E63" s="26"/>
      <c r="F63" s="26"/>
    </row>
    <row r="64" spans="2:10" x14ac:dyDescent="0.25">
      <c r="B64" s="17" t="s">
        <v>400</v>
      </c>
    </row>
    <row r="65" spans="2:4" x14ac:dyDescent="0.25">
      <c r="B65" s="50" t="str">
        <f>"    "&amp;N17&amp;IF(B17&lt;&gt;"",":","")&amp;B17&amp;N18&amp;IF(B18&lt;&gt;"",":","")&amp;B18&amp;N19&amp;IF(B19&lt;&gt;"",":","")&amp;B19&amp;N20&amp;IF(B20&lt;&gt;"",":","")&amp;B20</f>
        <v xml:space="preserve">    </v>
      </c>
    </row>
    <row r="66" spans="2:4" x14ac:dyDescent="0.25">
      <c r="B66" s="50" t="str">
        <f>N21&amp;IF(B21&lt;&gt;"",":","")&amp;B21&amp;N22&amp;IF(B22&lt;&gt;"",":","")&amp;B22&amp;N23&amp;IF(B23&lt;&gt;"",":","")&amp;B23&amp;N24&amp;IF(B24&lt;&gt;"",":","")&amp;B24</f>
        <v/>
      </c>
    </row>
    <row r="67" spans="2:4" x14ac:dyDescent="0.25">
      <c r="B67" s="50" t="str">
        <f t="shared" ref="B67" si="6">N25&amp;IF(B25&lt;&gt;"",":","")&amp;B25&amp;N26&amp;IF(B26&lt;&gt;"",":","")&amp;B26</f>
        <v/>
      </c>
    </row>
    <row r="68" spans="2:4" x14ac:dyDescent="0.25">
      <c r="B68" s="49" t="str">
        <f>O17&amp;IF(H17&lt;&gt;"",":","")&amp;H17&amp;O18&amp;IF(H18&lt;&gt;"",":","")&amp;H18&amp;O19&amp;IF(H19&lt;&gt;"",":","")&amp;H19&amp;O20&amp;IF(H20&lt;&gt;"",":","")&amp;H20</f>
        <v/>
      </c>
    </row>
    <row r="69" spans="2:4" x14ac:dyDescent="0.25">
      <c r="B69" s="49" t="str">
        <f>O21&amp;IF(H21&lt;&gt;"",":","")&amp;H21&amp;O22&amp;IF(H22&lt;&gt;"",":","")&amp;H22&amp;O23&amp;IF(H23&lt;&gt;"",":","")&amp;H23&amp;O24&amp;IF(H24&lt;&gt;"",":","")&amp;H24</f>
        <v/>
      </c>
    </row>
    <row r="70" spans="2:4" x14ac:dyDescent="0.25">
      <c r="B70" s="49" t="str">
        <f t="shared" ref="B70" si="7">O25&amp;IF(H25&lt;&gt;"",":","")&amp;H25&amp;O26&amp;IF(H26&lt;&gt;"",":","")&amp;H26</f>
        <v/>
      </c>
    </row>
    <row r="71" spans="2:4" x14ac:dyDescent="0.25">
      <c r="B71" s="17" t="s">
        <v>401</v>
      </c>
    </row>
    <row r="72" spans="2:4" x14ac:dyDescent="0.25">
      <c r="B72" s="17"/>
    </row>
    <row r="73" spans="2:4" x14ac:dyDescent="0.25">
      <c r="B73" s="17" t="str">
        <f>"    "&amp;B1&amp;D50&amp;B2</f>
        <v xml:space="preserve">    var route=base+'/pray/prayrosary';</v>
      </c>
    </row>
    <row r="74" spans="2:4" x14ac:dyDescent="0.25">
      <c r="B74" s="17" t="s">
        <v>469</v>
      </c>
    </row>
    <row r="75" spans="2:4" x14ac:dyDescent="0.25">
      <c r="B75" s="49" t="str">
        <f>"         "&amp;IF('AutoLaravel v1'!C68&lt;&gt;"",$A$5&amp;'AutoLaravel v1'!C68&amp;$C$3,"")&amp;IF('AutoLaravel v1'!C69&lt;&gt;"",$A$5&amp;'AutoLaravel v1'!C69&amp;$C$3,"")&amp;IF('AutoLaravel v1'!C70&lt;&gt;"",$A$5&amp;'AutoLaravel v1'!C70&amp;$C$3,"")&amp;IF('AutoLaravel v1'!C71&lt;&gt;"",$A$5&amp;'AutoLaravel v1'!C71&amp;$C$3,"")</f>
        <v xml:space="preserve">         </v>
      </c>
    </row>
    <row r="76" spans="2:4" x14ac:dyDescent="0.25">
      <c r="B76" s="49" t="str">
        <f>"         "&amp;IF('AutoLaravel v1'!C72&lt;&gt;"",$A$5&amp;'AutoLaravel v1'!C72&amp;$C$3,"")&amp;IF('AutoLaravel v1'!C73&lt;&gt;"",$A$5&amp;'AutoLaravel v1'!C73&amp;$C$3,"")&amp;IF('AutoLaravel v1'!C74&lt;&gt;"",$A$5&amp;'AutoLaravel v1'!C74&amp;$C$3,"")&amp;IF('AutoLaravel v1'!C75&lt;&gt;"",$A$5&amp;'AutoLaravel v1'!C75&amp;$C$3,"")</f>
        <v xml:space="preserve">         </v>
      </c>
    </row>
    <row r="77" spans="2:4" x14ac:dyDescent="0.25">
      <c r="B77" s="49" t="str">
        <f>"         "&amp;IF('AutoLaravel v1'!C76&lt;&gt;"",$A$5&amp;'AutoLaravel v1'!C76&amp;$C$3,"")&amp;IF('AutoLaravel v1'!C77&lt;&gt;"",$A$5&amp;'AutoLaravel v1'!C77&amp;$C$3,"")</f>
        <v xml:space="preserve">         </v>
      </c>
    </row>
    <row r="78" spans="2:4" x14ac:dyDescent="0.25">
      <c r="B78" s="63" t="str">
        <f>"         "&amp;IF('AutoLaravel v1'!G68&lt;&gt;"",$A$5&amp;'AutoLaravel v1'!G68&amp;$C$3,"")&amp;IF('AutoLaravel v1'!G69&lt;&gt;"",$A$5&amp;'AutoLaravel v1'!G69&amp;$C$3,"")&amp;IF('AutoLaravel v1'!G70&lt;&gt;"",$A$5&amp;'AutoLaravel v1'!G70&amp;$C$3,"")&amp;IF('AutoLaravel v1'!G71&lt;&gt;"",$A$5&amp;'AutoLaravel v1'!G71&amp;$C$3,"")</f>
        <v xml:space="preserve">         </v>
      </c>
      <c r="C78" s="60" t="s">
        <v>472</v>
      </c>
      <c r="D78" s="61"/>
    </row>
    <row r="79" spans="2:4" x14ac:dyDescent="0.25">
      <c r="B79" s="62" t="str">
        <f>"         "&amp;IF('AutoLaravel v1'!G72&lt;&gt;"",$A$5&amp;'AutoLaravel v1'!G72&amp;$C$3,"")&amp;IF('AutoLaravel v1'!G73&lt;&gt;"",$A$5&amp;'AutoLaravel v1'!G73&amp;$C$3,"")&amp;IF('AutoLaravel v1'!G74&lt;&gt;"",$A$5&amp;'AutoLaravel v1'!G74&amp;$C$3,"")&amp;IF('AutoLaravel v1'!G75&lt;&gt;"",$A$5&amp;'AutoLaravel v1'!G75&amp;$C$3,"")</f>
        <v xml:space="preserve">         </v>
      </c>
    </row>
    <row r="80" spans="2:4" x14ac:dyDescent="0.25">
      <c r="B80" s="62" t="str">
        <f>"         "&amp;IF('AutoLaravel v1'!G76&lt;&gt;"",$A$5&amp;'AutoLaravel v1'!G76&amp;$C$3,"")&amp;IF('AutoLaravel v1'!G77&lt;&gt;"",$A$5&amp;'AutoLaravel v1'!G77&amp;$C$3,"")</f>
        <v xml:space="preserve">         </v>
      </c>
    </row>
    <row r="81" spans="2:8" x14ac:dyDescent="0.25">
      <c r="B81" s="17" t="s">
        <v>470</v>
      </c>
    </row>
    <row r="82" spans="2:8" x14ac:dyDescent="0.25">
      <c r="B82" s="17" t="s">
        <v>168</v>
      </c>
    </row>
    <row r="85" spans="2:8" x14ac:dyDescent="0.25">
      <c r="B85" s="10" t="s">
        <v>109</v>
      </c>
      <c r="D85" s="26" t="e">
        <f>E48&amp;"Controller"</f>
        <v>#REF!</v>
      </c>
      <c r="E85" s="26"/>
      <c r="F85" s="26"/>
      <c r="G85" s="12" t="s">
        <v>321</v>
      </c>
      <c r="H85" s="12" t="str">
        <f>'AutoLaravel v1'!D66</f>
        <v>measurements</v>
      </c>
    </row>
    <row r="86" spans="2:8" x14ac:dyDescent="0.25">
      <c r="B86" s="10" t="s">
        <v>233</v>
      </c>
      <c r="D86" s="52" t="str">
        <f>"public function post"&amp;E46&amp;"() {"</f>
        <v>public function postPrayrosary() {</v>
      </c>
      <c r="E86" s="26"/>
      <c r="F86" s="26"/>
      <c r="G86" s="12" t="s">
        <v>257</v>
      </c>
      <c r="H86" s="12" t="str">
        <f>'AutoLaravel v1'!G66</f>
        <v>Measurement</v>
      </c>
    </row>
    <row r="87" spans="2:8" x14ac:dyDescent="0.25">
      <c r="D87" s="52" t="str">
        <f>"$"&amp;B17&amp;"=$_POST['"&amp;B17&amp;"'];"</f>
        <v>$=$_POST[''];</v>
      </c>
      <c r="E87" s="26"/>
      <c r="F87" s="26"/>
      <c r="G87" s="12" t="s">
        <v>322</v>
      </c>
      <c r="H87" s="12" t="str">
        <f>"$"&amp;'AutoLaravel v1'!F66</f>
        <v>$measurement</v>
      </c>
    </row>
    <row r="88" spans="2:8" x14ac:dyDescent="0.25">
      <c r="D88" s="52" t="str">
        <f>"$"&amp;B18&amp;"=$_POST['"&amp;B18&amp;"'];"</f>
        <v>$=$_POST[''];</v>
      </c>
      <c r="E88" s="26"/>
      <c r="F88" s="26"/>
    </row>
    <row r="89" spans="2:8" x14ac:dyDescent="0.25">
      <c r="D89" s="52" t="str">
        <f>"$"&amp;B19&amp;"=$_POST['"&amp;B19&amp;"'];"</f>
        <v>$=$_POST[''];</v>
      </c>
      <c r="E89" s="26"/>
      <c r="F89" s="26"/>
    </row>
    <row r="90" spans="2:8" x14ac:dyDescent="0.25">
      <c r="D90" s="52" t="str">
        <f>"$"&amp;B20&amp;"=$_POST['"&amp;B20&amp;"'];"</f>
        <v>$=$_POST[''];</v>
      </c>
      <c r="E90" s="26"/>
      <c r="F90" s="26"/>
    </row>
    <row r="91" spans="2:8" x14ac:dyDescent="0.25">
      <c r="D91" s="52" t="s">
        <v>317</v>
      </c>
      <c r="E91" s="26"/>
      <c r="F91" s="26"/>
    </row>
    <row r="92" spans="2:8" x14ac:dyDescent="0.25">
      <c r="D92" s="52" t="str">
        <f>H87&amp;"=New "&amp;H86&amp;";"</f>
        <v>$measurement=New Measurement;</v>
      </c>
      <c r="E92" s="26"/>
      <c r="F92" s="26"/>
    </row>
    <row r="93" spans="2:8" x14ac:dyDescent="0.25">
      <c r="D93" s="49" t="str">
        <f t="shared" ref="D93:D102" si="8">IF(B17&lt;&gt;"",$H$87&amp;$C$2&amp;B17&amp;"=$"&amp;B17&amp;";","")</f>
        <v/>
      </c>
      <c r="E93" s="26"/>
      <c r="F93" s="26"/>
    </row>
    <row r="94" spans="2:8" x14ac:dyDescent="0.25">
      <c r="D94" s="49" t="str">
        <f t="shared" si="8"/>
        <v/>
      </c>
      <c r="E94" s="26"/>
      <c r="F94" s="26"/>
    </row>
    <row r="95" spans="2:8" x14ac:dyDescent="0.25">
      <c r="D95" s="49" t="str">
        <f t="shared" si="8"/>
        <v/>
      </c>
      <c r="E95" s="26"/>
      <c r="F95" s="26"/>
    </row>
    <row r="96" spans="2:8" x14ac:dyDescent="0.25">
      <c r="D96" s="49" t="str">
        <f t="shared" si="8"/>
        <v/>
      </c>
      <c r="E96" s="26"/>
      <c r="F96" s="26"/>
    </row>
    <row r="97" spans="4:6" x14ac:dyDescent="0.25">
      <c r="D97" s="49" t="str">
        <f t="shared" si="8"/>
        <v/>
      </c>
      <c r="E97" s="26"/>
      <c r="F97" s="26"/>
    </row>
    <row r="98" spans="4:6" x14ac:dyDescent="0.25">
      <c r="D98" s="49" t="str">
        <f t="shared" si="8"/>
        <v/>
      </c>
      <c r="E98" s="26"/>
      <c r="F98" s="26"/>
    </row>
    <row r="99" spans="4:6" x14ac:dyDescent="0.25">
      <c r="D99" s="49" t="str">
        <f t="shared" si="8"/>
        <v/>
      </c>
      <c r="E99" s="26"/>
      <c r="F99" s="26"/>
    </row>
    <row r="100" spans="4:6" x14ac:dyDescent="0.25">
      <c r="D100" s="49" t="str">
        <f t="shared" si="8"/>
        <v/>
      </c>
      <c r="E100" s="26"/>
      <c r="F100" s="26"/>
    </row>
    <row r="101" spans="4:6" x14ac:dyDescent="0.25">
      <c r="D101" s="49" t="str">
        <f t="shared" si="8"/>
        <v/>
      </c>
      <c r="E101" s="26"/>
      <c r="F101" s="26"/>
    </row>
    <row r="102" spans="4:6" x14ac:dyDescent="0.25">
      <c r="D102" s="49" t="str">
        <f t="shared" si="8"/>
        <v/>
      </c>
      <c r="E102" s="26"/>
      <c r="F102" s="26"/>
    </row>
    <row r="103" spans="4:6" x14ac:dyDescent="0.25">
      <c r="D103" s="52" t="s">
        <v>324</v>
      </c>
      <c r="E103" s="26"/>
      <c r="F103" s="26"/>
    </row>
    <row r="104" spans="4:6" x14ac:dyDescent="0.25">
      <c r="D104" s="52" t="str">
        <f>H87&amp;C2&amp;"save();"</f>
        <v>$measurement-&gt;save();</v>
      </c>
      <c r="E104" s="26"/>
      <c r="F104" s="26"/>
    </row>
    <row r="105" spans="4:6" x14ac:dyDescent="0.25">
      <c r="D105" s="52" t="s">
        <v>325</v>
      </c>
      <c r="E105" s="26"/>
      <c r="F105" s="26"/>
    </row>
    <row r="106" spans="4:6" x14ac:dyDescent="0.25">
      <c r="D106" s="52" t="s">
        <v>39</v>
      </c>
      <c r="E106" s="26"/>
      <c r="F106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opLeftCell="A8" workbookViewId="0">
      <selection activeCell="D23" sqref="D23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1.85546875" style="10" bestFit="1" customWidth="1"/>
    <col min="17" max="16384" width="11.42578125" style="10"/>
  </cols>
  <sheetData>
    <row r="1" spans="1:8" s="42" customFormat="1" hidden="1" x14ac:dyDescent="0.25">
      <c r="A1" s="42" t="s">
        <v>402</v>
      </c>
      <c r="B1" s="42" t="str">
        <f>"').click(function() {"</f>
        <v>').click(function() {</v>
      </c>
      <c r="C1" s="42" t="s">
        <v>405</v>
      </c>
    </row>
    <row r="2" spans="1:8" s="42" customFormat="1" hidden="1" x14ac:dyDescent="0.25">
      <c r="A2" s="42" t="s">
        <v>314</v>
      </c>
      <c r="B2" s="42" t="s">
        <v>393</v>
      </c>
      <c r="C2" s="42" t="str">
        <f>"=$_POST['"</f>
        <v>=$_POST['</v>
      </c>
    </row>
    <row r="3" spans="1:8" s="42" customFormat="1" hidden="1" x14ac:dyDescent="0.25">
      <c r="A3" s="42" t="str">
        <f>"' &gt;"</f>
        <v>' &gt;</v>
      </c>
      <c r="B3" s="42" t="str">
        <f>"!='') {"</f>
        <v>!='') {</v>
      </c>
      <c r="C3" s="42" t="str">
        <f>"'];"</f>
        <v>'];</v>
      </c>
    </row>
    <row r="4" spans="1:8" s="42" customFormat="1" hidden="1" x14ac:dyDescent="0.25">
      <c r="A4" s="42" t="s">
        <v>403</v>
      </c>
      <c r="B4" s="42" t="s">
        <v>395</v>
      </c>
      <c r="C4" s="42" t="str">
        <f>"=new "</f>
        <v xml:space="preserve">=new </v>
      </c>
    </row>
    <row r="5" spans="1:8" s="42" customFormat="1" hidden="1" x14ac:dyDescent="0.25">
      <c r="A5" s="42" t="s">
        <v>318</v>
      </c>
      <c r="B5" s="42" t="str">
        <f>"' , {"</f>
        <v>' , {</v>
      </c>
      <c r="C5" s="42" t="str">
        <f>"-&gt;"</f>
        <v>-&gt;</v>
      </c>
    </row>
    <row r="6" spans="1:8" s="42" customFormat="1" hidden="1" x14ac:dyDescent="0.25">
      <c r="A6" s="42" t="str">
        <f>"' &gt;Add + &lt;/button&gt;"</f>
        <v>' &gt;Add + &lt;/button&gt;</v>
      </c>
      <c r="B6" s="42" t="s">
        <v>398</v>
      </c>
      <c r="C6" s="42" t="s">
        <v>408</v>
      </c>
    </row>
    <row r="7" spans="1:8" s="42" customFormat="1" hidden="1" x14ac:dyDescent="0.25">
      <c r="A7" s="42" t="s">
        <v>392</v>
      </c>
      <c r="B7" s="42" t="s">
        <v>404</v>
      </c>
      <c r="C7" s="42" t="s">
        <v>410</v>
      </c>
    </row>
    <row r="9" spans="1:8" x14ac:dyDescent="0.25">
      <c r="B9" s="16" t="s">
        <v>385</v>
      </c>
    </row>
    <row r="11" spans="1:8" x14ac:dyDescent="0.25">
      <c r="B11" s="10" t="s">
        <v>390</v>
      </c>
      <c r="C11" s="46" t="str">
        <f>'AutoLaravel v1'!D66</f>
        <v>measurements</v>
      </c>
      <c r="D11" s="46"/>
      <c r="E11" s="12" t="str">
        <f>LEFT(C11,LEN(C11)-1)</f>
        <v>measurement</v>
      </c>
      <c r="F11" s="12" t="str">
        <f>UPPER(LEFT(E11,1))&amp;RIGHT(E11,LEN(E11)-1)</f>
        <v>Measurement</v>
      </c>
    </row>
    <row r="12" spans="1:8" x14ac:dyDescent="0.25">
      <c r="B12" s="10" t="s">
        <v>462</v>
      </c>
      <c r="C12" s="66" t="s">
        <v>464</v>
      </c>
      <c r="D12" s="67"/>
      <c r="E12" s="12"/>
      <c r="F12" s="12"/>
    </row>
    <row r="13" spans="1:8" x14ac:dyDescent="0.25">
      <c r="B13" s="10" t="s">
        <v>406</v>
      </c>
      <c r="C13" s="46" t="s">
        <v>407</v>
      </c>
      <c r="D13" s="46"/>
      <c r="E13" s="12"/>
      <c r="F13" s="12"/>
    </row>
    <row r="14" spans="1:8" x14ac:dyDescent="0.25">
      <c r="B14" s="10" t="s">
        <v>396</v>
      </c>
      <c r="C14" s="46" t="s">
        <v>397</v>
      </c>
      <c r="D14" s="46"/>
      <c r="E14" s="12"/>
      <c r="F14" s="12"/>
    </row>
    <row r="15" spans="1:8" x14ac:dyDescent="0.25">
      <c r="B15" s="10" t="s">
        <v>389</v>
      </c>
      <c r="C15" s="10" t="str">
        <f>A1&amp;E11</f>
        <v>addmeasurement</v>
      </c>
      <c r="E15" s="12" t="str">
        <f>C15&amp;"s"</f>
        <v>addmeasurements</v>
      </c>
      <c r="G15" s="12" t="str">
        <f>LEFT(E15,LEN(E15)-1)</f>
        <v>addmeasurement</v>
      </c>
      <c r="H15" s="12" t="str">
        <f>UPPER(LEFT(G15,1))&amp;RIGHT(G15,LEN(G15)-1)</f>
        <v>Addmeasurement</v>
      </c>
    </row>
    <row r="17" spans="2:7" x14ac:dyDescent="0.25">
      <c r="B17" s="10" t="s">
        <v>388</v>
      </c>
      <c r="D17" s="10" t="s">
        <v>479</v>
      </c>
    </row>
    <row r="18" spans="2:7" x14ac:dyDescent="0.25">
      <c r="B18" s="10" t="s">
        <v>386</v>
      </c>
      <c r="D18" s="10" t="s">
        <v>480</v>
      </c>
    </row>
    <row r="19" spans="2:7" x14ac:dyDescent="0.25">
      <c r="B19" s="10" t="s">
        <v>387</v>
      </c>
      <c r="D19" s="10" t="s">
        <v>482</v>
      </c>
    </row>
    <row r="20" spans="2:7" x14ac:dyDescent="0.25">
      <c r="D20" s="10" t="s">
        <v>481</v>
      </c>
    </row>
    <row r="21" spans="2:7" x14ac:dyDescent="0.25">
      <c r="D21" s="10" t="s">
        <v>483</v>
      </c>
    </row>
    <row r="22" spans="2:7" x14ac:dyDescent="0.25">
      <c r="D22" s="10" t="s">
        <v>484</v>
      </c>
    </row>
    <row r="24" spans="2:7" x14ac:dyDescent="0.25">
      <c r="B24" s="10" t="s">
        <v>412</v>
      </c>
    </row>
    <row r="25" spans="2:7" x14ac:dyDescent="0.25">
      <c r="B25" s="10" t="s">
        <v>413</v>
      </c>
    </row>
    <row r="26" spans="2:7" x14ac:dyDescent="0.25">
      <c r="B26" s="10" t="s">
        <v>414</v>
      </c>
    </row>
    <row r="27" spans="2:7" x14ac:dyDescent="0.25">
      <c r="B27" s="10" t="s">
        <v>415</v>
      </c>
    </row>
    <row r="28" spans="2:7" x14ac:dyDescent="0.25">
      <c r="B28" s="10" t="s">
        <v>416</v>
      </c>
    </row>
    <row r="30" spans="2:7" x14ac:dyDescent="0.25">
      <c r="B30" s="10" t="s">
        <v>109</v>
      </c>
    </row>
    <row r="31" spans="2:7" x14ac:dyDescent="0.25">
      <c r="B31" s="49" t="str">
        <f>"$"&amp;E11&amp;"="&amp;F11&amp;"::orderBy('"&amp;C12&amp;"');"</f>
        <v>$measurement=Measurement::orderBy('id');</v>
      </c>
      <c r="C31" s="49"/>
      <c r="D31" s="49"/>
      <c r="E31" s="49"/>
      <c r="F31" s="49"/>
      <c r="G31" s="49"/>
    </row>
    <row r="32" spans="2:7" x14ac:dyDescent="0.25">
      <c r="B32" s="49"/>
      <c r="C32" s="49"/>
      <c r="D32" s="49"/>
      <c r="E32" s="49"/>
      <c r="F32" s="49"/>
      <c r="G32" s="49"/>
    </row>
    <row r="33" spans="2:7" x14ac:dyDescent="0.25">
      <c r="B33" s="49"/>
      <c r="C33" s="49"/>
      <c r="D33" s="49"/>
      <c r="E33" s="49"/>
      <c r="F33" s="49"/>
      <c r="G33" s="49"/>
    </row>
    <row r="34" spans="2:7" x14ac:dyDescent="0.25">
      <c r="B34" s="49"/>
      <c r="C34" s="49"/>
      <c r="D34" s="49"/>
      <c r="E34" s="49"/>
      <c r="F34" s="49"/>
      <c r="G34" s="49"/>
    </row>
    <row r="35" spans="2:7" x14ac:dyDescent="0.25">
      <c r="B35" s="49"/>
      <c r="C35" s="49"/>
      <c r="D35" s="49"/>
      <c r="E35" s="49"/>
      <c r="F35" s="49"/>
      <c r="G35" s="49"/>
    </row>
    <row r="39" spans="2:7" x14ac:dyDescent="0.25">
      <c r="B39" s="49" t="str">
        <f>A2&amp;C15&amp;A3</f>
        <v>&lt;input type='text' id='addmeasurement' &gt;</v>
      </c>
      <c r="C39" s="49"/>
      <c r="D39" s="49"/>
      <c r="E39" s="49"/>
      <c r="F39" s="49"/>
      <c r="G39" s="49"/>
    </row>
    <row r="40" spans="2:7" x14ac:dyDescent="0.25">
      <c r="B40" s="49" t="str">
        <f>A5&amp;A4&amp;E11&amp;A6</f>
        <v>&lt;button class='btn' id='confirm_addmeasurement' &gt;Add + &lt;/button&gt;</v>
      </c>
      <c r="C40" s="49"/>
      <c r="D40" s="49"/>
      <c r="E40" s="49"/>
      <c r="F40" s="49"/>
      <c r="G40" s="49"/>
    </row>
    <row r="41" spans="2:7" x14ac:dyDescent="0.25">
      <c r="B41" s="49"/>
      <c r="C41" s="49"/>
      <c r="D41" s="49"/>
      <c r="E41" s="49"/>
      <c r="F41" s="49"/>
      <c r="G41" s="49"/>
    </row>
    <row r="42" spans="2:7" x14ac:dyDescent="0.25">
      <c r="B42" s="49"/>
      <c r="C42" s="49"/>
      <c r="D42" s="49"/>
      <c r="E42" s="49"/>
      <c r="F42" s="49"/>
      <c r="G42" s="49"/>
    </row>
    <row r="43" spans="2:7" x14ac:dyDescent="0.25">
      <c r="B43" s="49"/>
      <c r="C43" s="49"/>
      <c r="D43" s="49"/>
      <c r="E43" s="49"/>
      <c r="F43" s="49"/>
      <c r="G43" s="49"/>
    </row>
    <row r="46" spans="2:7" x14ac:dyDescent="0.25">
      <c r="B46" s="10" t="s">
        <v>391</v>
      </c>
    </row>
    <row r="47" spans="2:7" x14ac:dyDescent="0.25">
      <c r="B47" s="49" t="str">
        <f>A7&amp;A4&amp;E11&amp;B1</f>
        <v>$(#'confirm_addmeasurement').click(function() {</v>
      </c>
      <c r="C47" s="49"/>
      <c r="D47" s="49"/>
      <c r="E47" s="49"/>
      <c r="F47" s="49"/>
      <c r="G47" s="49"/>
    </row>
    <row r="48" spans="2:7" x14ac:dyDescent="0.25">
      <c r="B48" s="49" t="str">
        <f>"     var "&amp;C15&amp;"=$('#"&amp;C15&amp;"').val();"</f>
        <v xml:space="preserve">     var addmeasurement=$('#addmeasurement').val();</v>
      </c>
      <c r="C48" s="49"/>
      <c r="D48" s="49"/>
      <c r="E48" s="49"/>
      <c r="F48" s="49"/>
      <c r="G48" s="49"/>
    </row>
    <row r="49" spans="2:7" x14ac:dyDescent="0.25">
      <c r="B49" s="49" t="s">
        <v>394</v>
      </c>
      <c r="C49" s="49"/>
      <c r="D49" s="49"/>
      <c r="E49" s="49"/>
      <c r="F49" s="49"/>
      <c r="G49" s="49"/>
    </row>
    <row r="50" spans="2:7" x14ac:dyDescent="0.25">
      <c r="B50" s="49" t="str">
        <f>"    "&amp;B2&amp;C15&amp;B3</f>
        <v xml:space="preserve">    if(addmeasurement!='') {</v>
      </c>
      <c r="C50" s="49"/>
      <c r="D50" s="49"/>
      <c r="E50" s="49"/>
      <c r="F50" s="49"/>
      <c r="G50" s="49"/>
    </row>
    <row r="51" spans="2:7" x14ac:dyDescent="0.25">
      <c r="B51" s="49" t="str">
        <f>"        "&amp;B4&amp;C14&amp;"/"&amp;C15&amp;B5&amp;C15&amp;";"&amp;C15&amp;B6</f>
        <v xml:space="preserve">        $.post(base+'/logged/addmeasurement' , {addmeasurement;addmeasurement},function(d) {</v>
      </c>
      <c r="C51" s="49"/>
      <c r="D51" s="49"/>
      <c r="E51" s="49"/>
      <c r="F51" s="49"/>
      <c r="G51" s="49"/>
    </row>
    <row r="52" spans="2:7" x14ac:dyDescent="0.25">
      <c r="B52" s="49" t="str">
        <f>"          "&amp;B2&amp;C7</f>
        <v xml:space="preserve">          if(d==1) {</v>
      </c>
      <c r="C52" s="49"/>
      <c r="D52" s="49"/>
      <c r="E52" s="49"/>
      <c r="F52" s="49"/>
      <c r="G52" s="49"/>
    </row>
    <row r="53" spans="2:7" x14ac:dyDescent="0.25">
      <c r="B53" s="49" t="s">
        <v>399</v>
      </c>
      <c r="C53" s="49"/>
      <c r="D53" s="49"/>
      <c r="E53" s="49"/>
      <c r="F53" s="49"/>
      <c r="G53" s="49"/>
    </row>
    <row r="54" spans="2:7" x14ac:dyDescent="0.25">
      <c r="B54" s="49" t="s">
        <v>411</v>
      </c>
      <c r="C54" s="49"/>
      <c r="D54" s="49"/>
      <c r="E54" s="49"/>
      <c r="F54" s="49"/>
      <c r="G54" s="49"/>
    </row>
    <row r="55" spans="2:7" x14ac:dyDescent="0.25">
      <c r="B55" s="49" t="str">
        <f>"        }"</f>
        <v xml:space="preserve">        }</v>
      </c>
      <c r="C55" s="49"/>
      <c r="D55" s="49"/>
      <c r="E55" s="49"/>
      <c r="F55" s="49"/>
      <c r="G55" s="49"/>
    </row>
    <row r="56" spans="2:7" x14ac:dyDescent="0.25">
      <c r="B56" s="49" t="str">
        <f>"        );"</f>
        <v xml:space="preserve">        );</v>
      </c>
      <c r="C56" s="49"/>
      <c r="D56" s="49"/>
      <c r="E56" s="49"/>
      <c r="F56" s="49"/>
      <c r="G56" s="49"/>
    </row>
    <row r="57" spans="2:7" x14ac:dyDescent="0.25">
      <c r="B57" s="49" t="str">
        <f>"    }"</f>
        <v xml:space="preserve">    }</v>
      </c>
      <c r="C57" s="49"/>
      <c r="D57" s="49"/>
      <c r="E57" s="49"/>
      <c r="F57" s="49"/>
      <c r="G57" s="49"/>
    </row>
    <row r="58" spans="2:7" x14ac:dyDescent="0.25">
      <c r="B58" s="49" t="s">
        <v>168</v>
      </c>
      <c r="C58" s="49"/>
      <c r="D58" s="49"/>
      <c r="E58" s="49"/>
      <c r="F58" s="49"/>
      <c r="G58" s="49"/>
    </row>
    <row r="59" spans="2:7" x14ac:dyDescent="0.25">
      <c r="B59" s="49"/>
      <c r="C59" s="49"/>
      <c r="D59" s="49"/>
      <c r="E59" s="49"/>
      <c r="F59" s="49"/>
      <c r="G59" s="49"/>
    </row>
    <row r="60" spans="2:7" x14ac:dyDescent="0.25">
      <c r="B60" s="49"/>
      <c r="C60" s="49"/>
      <c r="D60" s="49"/>
      <c r="E60" s="49"/>
      <c r="F60" s="49"/>
      <c r="G60" s="49"/>
    </row>
    <row r="61" spans="2:7" x14ac:dyDescent="0.25">
      <c r="B61" s="49"/>
      <c r="C61" s="49"/>
      <c r="D61" s="49"/>
      <c r="E61" s="49"/>
      <c r="F61" s="49"/>
      <c r="G61" s="49"/>
    </row>
    <row r="62" spans="2:7" x14ac:dyDescent="0.25">
      <c r="B62" s="49"/>
      <c r="C62" s="49"/>
      <c r="D62" s="49"/>
      <c r="E62" s="49"/>
      <c r="F62" s="49"/>
      <c r="G62" s="49"/>
    </row>
    <row r="63" spans="2:7" x14ac:dyDescent="0.25">
      <c r="B63" s="49"/>
      <c r="C63" s="49"/>
      <c r="D63" s="49"/>
      <c r="E63" s="49"/>
      <c r="F63" s="49"/>
      <c r="G63" s="49"/>
    </row>
    <row r="64" spans="2:7" x14ac:dyDescent="0.25">
      <c r="B64" s="49"/>
      <c r="C64" s="49"/>
      <c r="D64" s="49"/>
      <c r="E64" s="49"/>
      <c r="F64" s="49"/>
      <c r="G64" s="49"/>
    </row>
    <row r="65" spans="2:7" x14ac:dyDescent="0.25">
      <c r="B65" s="49"/>
      <c r="C65" s="49"/>
      <c r="D65" s="49"/>
      <c r="E65" s="49"/>
      <c r="F65" s="49"/>
      <c r="G65" s="49"/>
    </row>
    <row r="66" spans="2:7" x14ac:dyDescent="0.25">
      <c r="B66" s="49"/>
      <c r="C66" s="49"/>
      <c r="D66" s="49"/>
      <c r="E66" s="49"/>
      <c r="F66" s="49"/>
      <c r="G66" s="49"/>
    </row>
    <row r="67" spans="2:7" x14ac:dyDescent="0.25">
      <c r="B67" s="49"/>
      <c r="C67" s="49"/>
      <c r="D67" s="49"/>
      <c r="E67" s="49"/>
      <c r="F67" s="49"/>
      <c r="G67" s="49"/>
    </row>
    <row r="68" spans="2:7" x14ac:dyDescent="0.25">
      <c r="B68" s="49"/>
      <c r="C68" s="49"/>
      <c r="D68" s="49"/>
      <c r="E68" s="49"/>
      <c r="F68" s="49"/>
      <c r="G68" s="49"/>
    </row>
    <row r="69" spans="2:7" x14ac:dyDescent="0.25">
      <c r="B69" s="49"/>
      <c r="C69" s="49"/>
      <c r="D69" s="49"/>
      <c r="E69" s="49"/>
      <c r="F69" s="49"/>
      <c r="G69" s="49"/>
    </row>
    <row r="70" spans="2:7" x14ac:dyDescent="0.25">
      <c r="B70" s="49"/>
      <c r="C70" s="49"/>
      <c r="D70" s="49"/>
      <c r="E70" s="49"/>
      <c r="F70" s="49"/>
      <c r="G70" s="49"/>
    </row>
    <row r="71" spans="2:7" x14ac:dyDescent="0.25">
      <c r="B71" s="49"/>
      <c r="C71" s="49"/>
      <c r="D71" s="49"/>
      <c r="E71" s="49"/>
      <c r="F71" s="49"/>
      <c r="G71" s="49"/>
    </row>
    <row r="72" spans="2:7" x14ac:dyDescent="0.25">
      <c r="B72" s="49"/>
      <c r="C72" s="49"/>
      <c r="D72" s="49"/>
      <c r="E72" s="49"/>
      <c r="F72" s="49"/>
      <c r="G72" s="49"/>
    </row>
    <row r="73" spans="2:7" x14ac:dyDescent="0.25">
      <c r="B73" s="49"/>
      <c r="C73" s="49"/>
      <c r="D73" s="49"/>
      <c r="E73" s="49"/>
      <c r="F73" s="49"/>
      <c r="G73" s="49"/>
    </row>
    <row r="74" spans="2:7" x14ac:dyDescent="0.25">
      <c r="B74" s="49"/>
      <c r="C74" s="49"/>
      <c r="D74" s="49"/>
      <c r="E74" s="49"/>
      <c r="F74" s="49"/>
      <c r="G74" s="49"/>
    </row>
    <row r="75" spans="2:7" x14ac:dyDescent="0.25">
      <c r="B75" s="49"/>
      <c r="C75" s="49"/>
      <c r="D75" s="49"/>
      <c r="E75" s="49"/>
      <c r="F75" s="49"/>
      <c r="G75" s="49"/>
    </row>
    <row r="76" spans="2:7" x14ac:dyDescent="0.25">
      <c r="B76" s="49"/>
      <c r="C76" s="49"/>
      <c r="D76" s="49"/>
      <c r="E76" s="49"/>
      <c r="F76" s="49"/>
      <c r="G76" s="49"/>
    </row>
    <row r="79" spans="2:7" x14ac:dyDescent="0.25">
      <c r="B79" s="10" t="s">
        <v>109</v>
      </c>
    </row>
    <row r="80" spans="2:7" x14ac:dyDescent="0.25">
      <c r="B80" s="49" t="str">
        <f>B7&amp;H15&amp;C1</f>
        <v>public function postAddmeasurement() {</v>
      </c>
      <c r="C80" s="49"/>
      <c r="D80" s="49"/>
      <c r="E80" s="49"/>
      <c r="F80" s="49"/>
      <c r="G80" s="49"/>
    </row>
    <row r="81" spans="2:7" x14ac:dyDescent="0.25">
      <c r="B81" s="49" t="str">
        <f>"    $"&amp;C15&amp;C2&amp;C15&amp;C3</f>
        <v xml:space="preserve">    $addmeasurement=$_POST['addmeasurement'];</v>
      </c>
      <c r="C81" s="49"/>
      <c r="D81" s="49"/>
      <c r="E81" s="49"/>
      <c r="F81" s="49"/>
      <c r="G81" s="49"/>
    </row>
    <row r="82" spans="2:7" x14ac:dyDescent="0.25">
      <c r="B82" s="49" t="str">
        <f>"    $"&amp;$E$11&amp;C4&amp;F11&amp;";"</f>
        <v xml:space="preserve">    $measurement=new Measurement;</v>
      </c>
      <c r="C82" s="49"/>
      <c r="D82" s="49"/>
      <c r="E82" s="49"/>
      <c r="F82" s="49"/>
      <c r="G82" s="49"/>
    </row>
    <row r="83" spans="2:7" x14ac:dyDescent="0.25">
      <c r="B83" s="49" t="str">
        <f>"    $"&amp;$E$11&amp;C5&amp;C13&amp;"=$"&amp;G15&amp;";"</f>
        <v xml:space="preserve">    $measurement-&gt;idea=$addmeasurement;</v>
      </c>
      <c r="C83" s="49"/>
      <c r="D83" s="49"/>
      <c r="E83" s="49"/>
      <c r="F83" s="49"/>
      <c r="G83" s="49"/>
    </row>
    <row r="84" spans="2:7" x14ac:dyDescent="0.25">
      <c r="B84" s="49" t="str">
        <f>"    $"&amp;$E$11&amp;C5&amp;C6</f>
        <v xml:space="preserve">    $measurement-&gt;save();</v>
      </c>
      <c r="C84" s="49"/>
      <c r="D84" s="49"/>
      <c r="E84" s="49"/>
      <c r="F84" s="49"/>
      <c r="G84" s="49"/>
    </row>
    <row r="85" spans="2:7" x14ac:dyDescent="0.25">
      <c r="B85" s="49" t="s">
        <v>409</v>
      </c>
      <c r="C85" s="49"/>
      <c r="D85" s="49"/>
      <c r="E85" s="49"/>
      <c r="F85" s="49"/>
      <c r="G85" s="49"/>
    </row>
    <row r="86" spans="2:7" x14ac:dyDescent="0.25">
      <c r="B86" s="49" t="s">
        <v>39</v>
      </c>
      <c r="C86" s="49"/>
      <c r="D86" s="49"/>
      <c r="E86" s="49"/>
      <c r="F86" s="49"/>
      <c r="G86" s="49"/>
    </row>
    <row r="99" spans="14:14" x14ac:dyDescent="0.25">
      <c r="N99" s="10" t="s">
        <v>463</v>
      </c>
    </row>
    <row r="101" spans="14:14" x14ac:dyDescent="0.25">
      <c r="N101" s="59" t="s">
        <v>464</v>
      </c>
    </row>
    <row r="102" spans="14:14" x14ac:dyDescent="0.25">
      <c r="N102" s="59" t="s">
        <v>465</v>
      </c>
    </row>
    <row r="103" spans="14:14" x14ac:dyDescent="0.25">
      <c r="N103" s="59" t="s">
        <v>466</v>
      </c>
    </row>
    <row r="104" spans="14:14" x14ac:dyDescent="0.25">
      <c r="N104" s="64" t="str">
        <f>IF('AutoLaravel v1'!C68&lt;&gt;"",'AutoLaravel v1'!C68,"")</f>
        <v/>
      </c>
    </row>
    <row r="105" spans="14:14" x14ac:dyDescent="0.25">
      <c r="N105" s="64" t="str">
        <f>IF('AutoLaravel v1'!C69&lt;&gt;"",'AutoLaravel v1'!C69,"")</f>
        <v/>
      </c>
    </row>
    <row r="106" spans="14:14" x14ac:dyDescent="0.25">
      <c r="N106" s="64" t="str">
        <f>IF('AutoLaravel v1'!C70&lt;&gt;"",'AutoLaravel v1'!C70,"")</f>
        <v/>
      </c>
    </row>
    <row r="107" spans="14:14" x14ac:dyDescent="0.25">
      <c r="N107" s="64" t="str">
        <f>IF('AutoLaravel v1'!C71&lt;&gt;"",'AutoLaravel v1'!C71,"")</f>
        <v/>
      </c>
    </row>
    <row r="108" spans="14:14" x14ac:dyDescent="0.25">
      <c r="N108" s="64" t="str">
        <f>IF('AutoLaravel v1'!C72&lt;&gt;"",'AutoLaravel v1'!C72,"")</f>
        <v/>
      </c>
    </row>
    <row r="109" spans="14:14" x14ac:dyDescent="0.25">
      <c r="N109" s="64" t="str">
        <f>IF('AutoLaravel v1'!C73&lt;&gt;"",'AutoLaravel v1'!C73,"")</f>
        <v/>
      </c>
    </row>
    <row r="110" spans="14:14" x14ac:dyDescent="0.25">
      <c r="N110" s="64" t="str">
        <f>IF('AutoLaravel v1'!C74&lt;&gt;"",'AutoLaravel v1'!C74,"")</f>
        <v/>
      </c>
    </row>
    <row r="111" spans="14:14" x14ac:dyDescent="0.25">
      <c r="N111" s="64" t="str">
        <f>IF('AutoLaravel v1'!C75&lt;&gt;"",'AutoLaravel v1'!C75,"")</f>
        <v/>
      </c>
    </row>
    <row r="112" spans="14:14" x14ac:dyDescent="0.25">
      <c r="N112" s="64" t="str">
        <f>IF('AutoLaravel v1'!C76&lt;&gt;"",'AutoLaravel v1'!C76,"")</f>
        <v/>
      </c>
    </row>
    <row r="113" spans="14:14" x14ac:dyDescent="0.25">
      <c r="N113" s="64" t="str">
        <f>IF('AutoLaravel v1'!C77&lt;&gt;"",'AutoLaravel v1'!C77,"")</f>
        <v/>
      </c>
    </row>
    <row r="114" spans="14:14" x14ac:dyDescent="0.25">
      <c r="N114" s="59" t="str">
        <f>IF('AutoLaravel v1'!G68&lt;&gt;"",'AutoLaravel v1'!G68,"")</f>
        <v/>
      </c>
    </row>
    <row r="115" spans="14:14" x14ac:dyDescent="0.25">
      <c r="N115" s="59" t="str">
        <f>IF('AutoLaravel v1'!G69&lt;&gt;"",'AutoLaravel v1'!G69,"")</f>
        <v/>
      </c>
    </row>
    <row r="116" spans="14:14" x14ac:dyDescent="0.25">
      <c r="N116" s="59" t="str">
        <f>IF('AutoLaravel v1'!G70&lt;&gt;"",'AutoLaravel v1'!G70,"")</f>
        <v/>
      </c>
    </row>
    <row r="117" spans="14:14" x14ac:dyDescent="0.25">
      <c r="N117" s="59" t="str">
        <f>IF('AutoLaravel v1'!G71&lt;&gt;"",'AutoLaravel v1'!G71,"")</f>
        <v/>
      </c>
    </row>
    <row r="118" spans="14:14" x14ac:dyDescent="0.25">
      <c r="N118" s="59" t="str">
        <f>IF('AutoLaravel v1'!G72&lt;&gt;"",'AutoLaravel v1'!G72,"")</f>
        <v/>
      </c>
    </row>
    <row r="119" spans="14:14" x14ac:dyDescent="0.25">
      <c r="N119" s="59" t="str">
        <f>IF('AutoLaravel v1'!G73&lt;&gt;"",'AutoLaravel v1'!G73,"")</f>
        <v/>
      </c>
    </row>
    <row r="120" spans="14:14" x14ac:dyDescent="0.25">
      <c r="N120" s="59" t="str">
        <f>IF('AutoLaravel v1'!G74&lt;&gt;"",'AutoLaravel v1'!G74,"")</f>
        <v/>
      </c>
    </row>
    <row r="121" spans="14:14" x14ac:dyDescent="0.25">
      <c r="N121" s="59" t="str">
        <f>IF('AutoLaravel v1'!G75&lt;&gt;"",'AutoLaravel v1'!G75,"")</f>
        <v/>
      </c>
    </row>
    <row r="122" spans="14:14" x14ac:dyDescent="0.25">
      <c r="N122" s="59" t="str">
        <f>IF('AutoLaravel v1'!G76&lt;&gt;"",'AutoLaravel v1'!G76,"")</f>
        <v/>
      </c>
    </row>
    <row r="123" spans="14:14" x14ac:dyDescent="0.25">
      <c r="N123" s="59" t="str">
        <f>IF('AutoLaravel v1'!G77&lt;&gt;"",'AutoLaravel v1'!G77,"")</f>
        <v/>
      </c>
    </row>
  </sheetData>
  <mergeCells count="1">
    <mergeCell ref="C12:D12"/>
  </mergeCells>
  <dataValidations count="1">
    <dataValidation type="list" allowBlank="1" showInputMessage="1" showErrorMessage="1" errorTitle="List" sqref="C12:D12">
      <formula1>$N$101:$N$123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10" sqref="B10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452</v>
      </c>
    </row>
    <row r="5" spans="2:2" x14ac:dyDescent="0.25">
      <c r="B5" s="10" t="s">
        <v>453</v>
      </c>
    </row>
    <row r="6" spans="2:2" x14ac:dyDescent="0.25">
      <c r="B6" s="10" t="s">
        <v>454</v>
      </c>
    </row>
    <row r="7" spans="2:2" x14ac:dyDescent="0.25">
      <c r="B7" s="10" t="s">
        <v>455</v>
      </c>
    </row>
    <row r="8" spans="2:2" x14ac:dyDescent="0.25">
      <c r="B8" s="10" t="s">
        <v>456</v>
      </c>
    </row>
    <row r="9" spans="2:2" x14ac:dyDescent="0.25">
      <c r="B9" s="10" t="s">
        <v>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D19" sqref="D19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125</v>
      </c>
    </row>
    <row r="5" spans="2:11" x14ac:dyDescent="0.25">
      <c r="B5" s="10" t="s">
        <v>126</v>
      </c>
    </row>
    <row r="6" spans="2:11" x14ac:dyDescent="0.25">
      <c r="B6" s="10" t="s">
        <v>127</v>
      </c>
    </row>
    <row r="7" spans="2:11" x14ac:dyDescent="0.25">
      <c r="C7" s="10" t="s">
        <v>128</v>
      </c>
      <c r="D7" s="10" t="s">
        <v>119</v>
      </c>
    </row>
    <row r="8" spans="2:11" x14ac:dyDescent="0.25">
      <c r="C8" s="10" t="s">
        <v>129</v>
      </c>
      <c r="D8" s="10" t="s">
        <v>117</v>
      </c>
    </row>
    <row r="9" spans="2:11" x14ac:dyDescent="0.25">
      <c r="D9" s="10" t="s">
        <v>118</v>
      </c>
    </row>
    <row r="10" spans="2:11" x14ac:dyDescent="0.25">
      <c r="C10" s="10" t="s">
        <v>130</v>
      </c>
    </row>
    <row r="11" spans="2:11" x14ac:dyDescent="0.25">
      <c r="D11" s="10" t="s">
        <v>131</v>
      </c>
    </row>
    <row r="13" spans="2:11" x14ac:dyDescent="0.25">
      <c r="B13" s="10" t="s">
        <v>133</v>
      </c>
    </row>
    <row r="14" spans="2:11" x14ac:dyDescent="0.25">
      <c r="B14" s="21" t="s">
        <v>120</v>
      </c>
      <c r="C14" s="18" t="s">
        <v>138</v>
      </c>
      <c r="D14" s="18"/>
      <c r="E14" s="18"/>
      <c r="F14" s="18"/>
      <c r="G14" s="18"/>
      <c r="H14" s="18"/>
      <c r="I14" s="18"/>
      <c r="J14" s="18"/>
      <c r="K14" s="18"/>
    </row>
    <row r="15" spans="2:11" x14ac:dyDescent="0.25">
      <c r="B15" s="18" t="s">
        <v>89</v>
      </c>
      <c r="C15" s="18" t="s">
        <v>55</v>
      </c>
      <c r="D15" s="18"/>
      <c r="E15" s="18"/>
      <c r="F15" s="18"/>
      <c r="G15" s="18"/>
    </row>
    <row r="16" spans="2:11" x14ac:dyDescent="0.25">
      <c r="B16" s="18" t="s">
        <v>89</v>
      </c>
      <c r="C16" s="18" t="s">
        <v>134</v>
      </c>
      <c r="D16" s="18"/>
      <c r="E16" s="18"/>
      <c r="F16" s="18"/>
      <c r="G16" s="18"/>
    </row>
    <row r="18" spans="2:4" x14ac:dyDescent="0.25">
      <c r="B18" s="10" t="s">
        <v>185</v>
      </c>
    </row>
    <row r="19" spans="2:4" x14ac:dyDescent="0.25">
      <c r="C19" s="24" t="s">
        <v>186</v>
      </c>
    </row>
    <row r="20" spans="2:4" x14ac:dyDescent="0.25">
      <c r="C20" s="24" t="s">
        <v>187</v>
      </c>
    </row>
    <row r="22" spans="2:4" x14ac:dyDescent="0.25">
      <c r="B22" s="10" t="s">
        <v>183</v>
      </c>
    </row>
    <row r="23" spans="2:4" x14ac:dyDescent="0.25">
      <c r="C23" s="17" t="s">
        <v>188</v>
      </c>
      <c r="D23" s="17"/>
    </row>
    <row r="24" spans="2:4" x14ac:dyDescent="0.25">
      <c r="C24" s="17" t="s">
        <v>191</v>
      </c>
    </row>
    <row r="25" spans="2:4" x14ac:dyDescent="0.25">
      <c r="C25" s="17" t="s">
        <v>192</v>
      </c>
    </row>
    <row r="26" spans="2:4" x14ac:dyDescent="0.25">
      <c r="C26" s="17" t="s">
        <v>168</v>
      </c>
    </row>
    <row r="27" spans="2:4" x14ac:dyDescent="0.25">
      <c r="C27" s="17" t="s">
        <v>189</v>
      </c>
    </row>
    <row r="28" spans="2:4" x14ac:dyDescent="0.25">
      <c r="C28" s="17" t="s">
        <v>190</v>
      </c>
    </row>
    <row r="29" spans="2:4" x14ac:dyDescent="0.25">
      <c r="C29" s="10" t="s">
        <v>132</v>
      </c>
    </row>
    <row r="31" spans="2:4" x14ac:dyDescent="0.25">
      <c r="B31" s="10" t="s">
        <v>184</v>
      </c>
    </row>
    <row r="32" spans="2:4" x14ac:dyDescent="0.25">
      <c r="C32" s="24" t="s">
        <v>122</v>
      </c>
    </row>
    <row r="33" spans="2:6" x14ac:dyDescent="0.25">
      <c r="C33" s="24" t="s">
        <v>135</v>
      </c>
    </row>
    <row r="34" spans="2:6" x14ac:dyDescent="0.25">
      <c r="C34" s="24" t="s">
        <v>121</v>
      </c>
    </row>
    <row r="36" spans="2:6" x14ac:dyDescent="0.25">
      <c r="B36" s="16" t="s">
        <v>182</v>
      </c>
      <c r="F36" s="23"/>
    </row>
    <row r="37" spans="2:6" x14ac:dyDescent="0.25">
      <c r="C37" s="23"/>
    </row>
    <row r="39" spans="2:6" x14ac:dyDescent="0.25">
      <c r="C39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workbookViewId="0">
      <selection activeCell="C20" sqref="C20"/>
    </sheetView>
  </sheetViews>
  <sheetFormatPr baseColWidth="10" defaultRowHeight="15" x14ac:dyDescent="0.25"/>
  <cols>
    <col min="1" max="16384" width="11.42578125" style="10"/>
  </cols>
  <sheetData>
    <row r="2" spans="2:3" x14ac:dyDescent="0.25">
      <c r="B2" s="16" t="s">
        <v>139</v>
      </c>
    </row>
    <row r="4" spans="2:3" x14ac:dyDescent="0.25">
      <c r="B4" s="10" t="s">
        <v>140</v>
      </c>
    </row>
    <row r="5" spans="2:3" x14ac:dyDescent="0.25">
      <c r="C5" s="22" t="s">
        <v>141</v>
      </c>
    </row>
    <row r="6" spans="2:3" x14ac:dyDescent="0.25">
      <c r="C6" s="22" t="s">
        <v>142</v>
      </c>
    </row>
    <row r="7" spans="2:3" x14ac:dyDescent="0.25">
      <c r="C7" s="22" t="s">
        <v>143</v>
      </c>
    </row>
    <row r="8" spans="2:3" x14ac:dyDescent="0.25">
      <c r="C8" s="22" t="s">
        <v>144</v>
      </c>
    </row>
    <row r="9" spans="2:3" x14ac:dyDescent="0.25">
      <c r="C9" s="22" t="s">
        <v>145</v>
      </c>
    </row>
    <row r="10" spans="2:3" x14ac:dyDescent="0.25">
      <c r="C10" s="22" t="s">
        <v>146</v>
      </c>
    </row>
    <row r="11" spans="2:3" x14ac:dyDescent="0.25">
      <c r="C11" s="22" t="s">
        <v>147</v>
      </c>
    </row>
    <row r="12" spans="2:3" x14ac:dyDescent="0.25">
      <c r="C12" s="22" t="s">
        <v>148</v>
      </c>
    </row>
    <row r="13" spans="2:3" x14ac:dyDescent="0.25">
      <c r="C13" s="22" t="s">
        <v>149</v>
      </c>
    </row>
    <row r="14" spans="2:3" x14ac:dyDescent="0.25">
      <c r="B14" s="10" t="s">
        <v>152</v>
      </c>
    </row>
    <row r="16" spans="2:3" x14ac:dyDescent="0.25">
      <c r="B16" s="10" t="s">
        <v>150</v>
      </c>
    </row>
    <row r="17" spans="2:9" x14ac:dyDescent="0.25">
      <c r="B17" s="10" t="s">
        <v>151</v>
      </c>
    </row>
    <row r="19" spans="2:9" x14ac:dyDescent="0.25">
      <c r="B19" s="10" t="s">
        <v>153</v>
      </c>
    </row>
    <row r="20" spans="2:9" x14ac:dyDescent="0.25">
      <c r="C20" s="10" t="s">
        <v>154</v>
      </c>
    </row>
    <row r="22" spans="2:9" x14ac:dyDescent="0.25">
      <c r="C22" s="10" t="s">
        <v>155</v>
      </c>
    </row>
    <row r="23" spans="2:9" x14ac:dyDescent="0.25">
      <c r="C23" s="10" t="s">
        <v>156</v>
      </c>
    </row>
    <row r="24" spans="2:9" x14ac:dyDescent="0.25">
      <c r="C24" s="10" t="s">
        <v>157</v>
      </c>
    </row>
    <row r="25" spans="2:9" x14ac:dyDescent="0.25">
      <c r="C25" s="10" t="s">
        <v>158</v>
      </c>
    </row>
    <row r="27" spans="2:9" x14ac:dyDescent="0.25">
      <c r="C27" s="17" t="s">
        <v>379</v>
      </c>
    </row>
    <row r="28" spans="2:9" x14ac:dyDescent="0.25">
      <c r="C28" s="10" t="s">
        <v>159</v>
      </c>
    </row>
    <row r="29" spans="2:9" x14ac:dyDescent="0.25">
      <c r="C29" s="10" t="s">
        <v>160</v>
      </c>
    </row>
    <row r="30" spans="2:9" x14ac:dyDescent="0.25">
      <c r="C30" s="10" t="s">
        <v>161</v>
      </c>
    </row>
    <row r="31" spans="2:9" x14ac:dyDescent="0.25">
      <c r="C31" s="10" t="s">
        <v>162</v>
      </c>
    </row>
    <row r="32" spans="2:9" x14ac:dyDescent="0.25">
      <c r="C32" s="9" t="s">
        <v>163</v>
      </c>
      <c r="D32" s="9"/>
      <c r="E32" s="9"/>
      <c r="F32" s="9"/>
      <c r="G32" s="9"/>
      <c r="H32" s="9"/>
      <c r="I32" s="9"/>
    </row>
    <row r="34" spans="2:10" x14ac:dyDescent="0.25">
      <c r="B34" s="10" t="s">
        <v>164</v>
      </c>
    </row>
    <row r="35" spans="2:10" x14ac:dyDescent="0.25">
      <c r="C35" s="10" t="s">
        <v>165</v>
      </c>
    </row>
    <row r="36" spans="2:10" x14ac:dyDescent="0.25">
      <c r="C36" s="10" t="s">
        <v>166</v>
      </c>
    </row>
    <row r="37" spans="2:10" x14ac:dyDescent="0.25">
      <c r="C37" s="10" t="s">
        <v>167</v>
      </c>
    </row>
    <row r="38" spans="2:10" x14ac:dyDescent="0.25">
      <c r="C38" s="20" t="s">
        <v>169</v>
      </c>
    </row>
    <row r="39" spans="2:10" x14ac:dyDescent="0.25">
      <c r="C39" s="17" t="s">
        <v>173</v>
      </c>
      <c r="J39" s="10" t="s">
        <v>429</v>
      </c>
    </row>
    <row r="40" spans="2:10" x14ac:dyDescent="0.25">
      <c r="C40" s="17" t="s">
        <v>177</v>
      </c>
    </row>
    <row r="41" spans="2:10" x14ac:dyDescent="0.25">
      <c r="C41" s="22" t="s">
        <v>178</v>
      </c>
    </row>
    <row r="42" spans="2:10" x14ac:dyDescent="0.25">
      <c r="C42" s="17" t="s">
        <v>168</v>
      </c>
    </row>
    <row r="44" spans="2:10" x14ac:dyDescent="0.25">
      <c r="B44" s="10" t="s">
        <v>377</v>
      </c>
    </row>
    <row r="45" spans="2:10" x14ac:dyDescent="0.25">
      <c r="C45" s="17" t="s">
        <v>378</v>
      </c>
    </row>
    <row r="47" spans="2:10" x14ac:dyDescent="0.25">
      <c r="B47" s="10" t="s">
        <v>170</v>
      </c>
    </row>
    <row r="48" spans="2:10" x14ac:dyDescent="0.25">
      <c r="B48" s="10" t="s">
        <v>171</v>
      </c>
    </row>
    <row r="49" spans="2:2" x14ac:dyDescent="0.25">
      <c r="B49" s="10" t="s">
        <v>172</v>
      </c>
    </row>
    <row r="50" spans="2:2" x14ac:dyDescent="0.25">
      <c r="B50" s="10" t="s">
        <v>174</v>
      </c>
    </row>
    <row r="51" spans="2:2" x14ac:dyDescent="0.25">
      <c r="B51" s="10" t="s">
        <v>175</v>
      </c>
    </row>
    <row r="52" spans="2:2" x14ac:dyDescent="0.25">
      <c r="B52" s="10" t="s">
        <v>176</v>
      </c>
    </row>
    <row r="54" spans="2:2" x14ac:dyDescent="0.25">
      <c r="B54" s="10" t="s">
        <v>179</v>
      </c>
    </row>
    <row r="55" spans="2:2" x14ac:dyDescent="0.25">
      <c r="B55" s="10" t="s">
        <v>180</v>
      </c>
    </row>
    <row r="56" spans="2:2" x14ac:dyDescent="0.25">
      <c r="B56" s="10" t="s">
        <v>181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4" customFormat="1" hidden="1" x14ac:dyDescent="0.25">
      <c r="A1" s="14" t="s">
        <v>197</v>
      </c>
      <c r="B1" s="14" t="s">
        <v>207</v>
      </c>
      <c r="C1" s="15" t="s">
        <v>198</v>
      </c>
    </row>
    <row r="2" spans="1:10" s="14" customFormat="1" hidden="1" x14ac:dyDescent="0.25">
      <c r="A2" s="14" t="s">
        <v>198</v>
      </c>
      <c r="B2" s="15" t="s">
        <v>208</v>
      </c>
      <c r="C2" s="15" t="s">
        <v>250</v>
      </c>
    </row>
    <row r="3" spans="1:10" s="14" customFormat="1" hidden="1" x14ac:dyDescent="0.25">
      <c r="A3" s="14" t="s">
        <v>199</v>
      </c>
      <c r="B3" s="14" t="s">
        <v>248</v>
      </c>
    </row>
    <row r="5" spans="1:10" x14ac:dyDescent="0.25">
      <c r="B5" s="10" t="s">
        <v>193</v>
      </c>
    </row>
    <row r="7" spans="1:10" x14ac:dyDescent="0.25">
      <c r="B7" s="10" t="s">
        <v>194</v>
      </c>
      <c r="D7" s="46" t="s">
        <v>380</v>
      </c>
    </row>
    <row r="9" spans="1:10" x14ac:dyDescent="0.25">
      <c r="B9" s="10" t="s">
        <v>195</v>
      </c>
      <c r="D9" s="46" t="s">
        <v>383</v>
      </c>
    </row>
    <row r="11" spans="1:10" x14ac:dyDescent="0.25">
      <c r="B11" s="10" t="s">
        <v>196</v>
      </c>
      <c r="D11" s="17" t="str">
        <f>A1&amp;D7&amp;A2&amp;D9&amp;A3</f>
        <v>Route::('task','taskController');</v>
      </c>
      <c r="E11" s="17"/>
    </row>
    <row r="14" spans="1:10" x14ac:dyDescent="0.25">
      <c r="B14" s="25" t="s">
        <v>200</v>
      </c>
      <c r="C14" s="25" t="s">
        <v>204</v>
      </c>
      <c r="D14" s="25" t="s">
        <v>201</v>
      </c>
      <c r="E14" s="25"/>
      <c r="F14" s="25"/>
      <c r="G14" s="25" t="s">
        <v>202</v>
      </c>
      <c r="H14" s="25"/>
      <c r="I14" s="25" t="s">
        <v>203</v>
      </c>
      <c r="J14" s="25"/>
    </row>
    <row r="15" spans="1:10" x14ac:dyDescent="0.25">
      <c r="B15" s="46" t="s">
        <v>205</v>
      </c>
      <c r="C15" s="46" t="s">
        <v>206</v>
      </c>
      <c r="D15" s="17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7" t="str">
        <f>$B$3&amp;G15&amp;$C$1&amp;C15&amp;$C$2</f>
        <v>{{link_to('task/addtask','addtask'}}</v>
      </c>
    </row>
    <row r="16" spans="1:10" x14ac:dyDescent="0.25">
      <c r="B16" s="46" t="s">
        <v>209</v>
      </c>
      <c r="C16" s="46" t="s">
        <v>206</v>
      </c>
      <c r="D16" s="17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Index</vt:lpstr>
      <vt:lpstr>AutoLaravel v1</vt:lpstr>
      <vt:lpstr>Laravel</vt:lpstr>
      <vt:lpstr>FormGeneratorV1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Hoja1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2013-11-18T13:47:47Z</dcterms:modified>
</cp:coreProperties>
</file>