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edry2\public\support docs\"/>
    </mc:Choice>
  </mc:AlternateContent>
  <bookViews>
    <workbookView xWindow="0" yWindow="0" windowWidth="15300" windowHeight="7155" tabRatio="666" activeTab="2"/>
  </bookViews>
  <sheets>
    <sheet name="Index" sheetId="15" r:id="rId1"/>
    <sheet name="Start project" sheetId="21" r:id="rId2"/>
    <sheet name="view controllers" sheetId="22" r:id="rId3"/>
    <sheet name="brain programming" sheetId="33" r:id="rId4"/>
    <sheet name="cleaning protocol" sheetId="32" r:id="rId5"/>
    <sheet name="tables and models" sheetId="23" r:id="rId6"/>
    <sheet name="CRUD" sheetId="31" r:id="rId7"/>
    <sheet name="csv" sheetId="30" r:id="rId8"/>
    <sheet name="ST2 snippets" sheetId="29" r:id="rId9"/>
    <sheet name="Modal" sheetId="28" r:id="rId10"/>
    <sheet name="imperfect update v1" sheetId="20" r:id="rId11"/>
    <sheet name="amChartsv1" sheetId="17" r:id="rId12"/>
    <sheet name="laravelAuth v1" sheetId="7" r:id="rId13"/>
    <sheet name="Laravel mail v1" sheetId="10" r:id="rId14"/>
    <sheet name="git commands" sheetId="2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3" l="1"/>
  <c r="O43" i="23"/>
  <c r="O44" i="23"/>
  <c r="O45" i="23"/>
  <c r="O46" i="23"/>
  <c r="O47" i="23"/>
  <c r="O48" i="23"/>
  <c r="O49" i="23"/>
  <c r="O50" i="23"/>
  <c r="O41" i="23"/>
  <c r="N43" i="23"/>
  <c r="N44" i="23"/>
  <c r="N45" i="23"/>
  <c r="N46" i="23"/>
  <c r="N47" i="23"/>
  <c r="N48" i="23"/>
  <c r="N49" i="23"/>
  <c r="N50" i="23"/>
  <c r="N41" i="23"/>
  <c r="N42" i="23"/>
  <c r="C48" i="10" l="1"/>
  <c r="C25" i="10" l="1"/>
  <c r="C24" i="24" l="1"/>
  <c r="C24" i="21" l="1"/>
  <c r="C15" i="21"/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N100" i="31" s="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AS15" i="31" s="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22" i="31"/>
  <c r="O18" i="31"/>
  <c r="O16" i="31"/>
  <c r="O23" i="31"/>
  <c r="O21" i="31"/>
  <c r="O19" i="31"/>
  <c r="O17" i="31"/>
  <c r="C80" i="23"/>
  <c r="E74" i="23"/>
  <c r="E73" i="23"/>
  <c r="B66" i="31" l="1"/>
  <c r="W15" i="31"/>
  <c r="B86" i="31"/>
  <c r="W16" i="31"/>
  <c r="Y14" i="31"/>
  <c r="B85" i="31"/>
  <c r="B87" i="31"/>
  <c r="B82" i="31"/>
  <c r="N15" i="3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M14" i="31"/>
  <c r="M15" i="31"/>
  <c r="B67" i="31"/>
  <c r="M22" i="31"/>
  <c r="M21" i="31"/>
  <c r="M19" i="31"/>
  <c r="M18" i="31"/>
  <c r="M17" i="31"/>
  <c r="M20" i="31"/>
  <c r="C15" i="28"/>
  <c r="B42" i="28" s="1"/>
  <c r="D37" i="28"/>
  <c r="C13" i="28"/>
  <c r="B23" i="28"/>
  <c r="E11" i="28"/>
  <c r="N16" i="31" l="1"/>
  <c r="N17" i="31" s="1"/>
  <c r="N18" i="31" s="1"/>
  <c r="N19" i="31" s="1"/>
  <c r="N20" i="31" s="1"/>
  <c r="N21" i="31" s="1"/>
  <c r="N22" i="31" s="1"/>
  <c r="N23" i="31" s="1"/>
  <c r="O15" i="31"/>
  <c r="B30" i="31" s="1"/>
  <c r="Y15" i="3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2" i="10" l="1"/>
  <c r="B18" i="10"/>
  <c r="C90" i="24" l="1"/>
  <c r="C89" i="24"/>
  <c r="C84" i="24"/>
  <c r="C80" i="24"/>
  <c r="C78" i="24"/>
  <c r="C77" i="24"/>
  <c r="C70" i="24"/>
  <c r="C69" i="24"/>
  <c r="C18" i="24"/>
  <c r="F17" i="24"/>
  <c r="C12" i="24"/>
  <c r="C34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G31" i="10" l="1"/>
  <c r="G32" i="10" s="1"/>
  <c r="G33" i="10" s="1"/>
  <c r="J30" i="10"/>
  <c r="J33" i="10"/>
  <c r="J34" i="10"/>
  <c r="J31" i="10"/>
  <c r="C18" i="23"/>
  <c r="C17" i="23"/>
  <c r="D60" i="23"/>
  <c r="K50" i="23"/>
  <c r="J50" i="23"/>
  <c r="K49" i="23"/>
  <c r="J49" i="23"/>
  <c r="K48" i="23"/>
  <c r="J48" i="23"/>
  <c r="K47" i="23"/>
  <c r="J47" i="23"/>
  <c r="K46" i="23"/>
  <c r="J46" i="23"/>
  <c r="K45" i="23"/>
  <c r="J45" i="23"/>
  <c r="K44" i="23"/>
  <c r="J44" i="23"/>
  <c r="K43" i="23"/>
  <c r="J43" i="23"/>
  <c r="K42" i="23"/>
  <c r="J42" i="23"/>
  <c r="Q41" i="23"/>
  <c r="K41" i="23"/>
  <c r="J41" i="23"/>
  <c r="F39" i="23"/>
  <c r="P18" i="31" s="1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K13" i="10"/>
  <c r="C17" i="21"/>
  <c r="C5" i="21"/>
  <c r="C78" i="23" l="1"/>
  <c r="C77" i="23"/>
  <c r="C20" i="22"/>
  <c r="C25" i="22"/>
  <c r="C21" i="23"/>
  <c r="C26" i="23"/>
  <c r="B198" i="3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P15" i="31"/>
  <c r="B73" i="31"/>
  <c r="B72" i="31"/>
  <c r="P16" i="31"/>
  <c r="B69" i="31"/>
  <c r="B61" i="31"/>
  <c r="G39" i="23"/>
  <c r="B57" i="31"/>
  <c r="C15" i="10"/>
  <c r="C14" i="10"/>
  <c r="C63" i="23"/>
  <c r="Q42" i="23"/>
  <c r="Q43" i="23" s="1"/>
  <c r="Q44" i="23" s="1"/>
  <c r="Q45" i="23" s="1"/>
  <c r="Q46" i="23" s="1"/>
  <c r="Q47" i="23" s="1"/>
  <c r="Q48" i="23" s="1"/>
  <c r="Q49" i="23" s="1"/>
  <c r="Q50" i="23" s="1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<sst xmlns="http://schemas.openxmlformats.org/spreadsheetml/2006/main" count="773" uniqueCount="542">
  <si>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</si>
  <si>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</si>
  <si>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</si>
  <si>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</si>
  <si>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</si>
  <si>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</si>
  <si>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</si>
  <si>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</si>
  <si>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</si>
  <si>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</si>
  <si>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</si>
  <si>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</si>
  <si>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</si>
  <si>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</si>
  <si>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</si>
  <si>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</si>
  <si>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</si>
  <si>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</si>
  <si>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</si>
  <si>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</si>
  <si>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</si>
  <si>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</si>
  <si>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</si>
  <si>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</si>
  <si>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</si>
  <si>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</si>
  <si>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</si>
  <si>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</si>
  <si>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</si>
  <si>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</si>
  <si>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</si>
  <si>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</si>
  <si>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</si>
  <si>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</si>
  <si>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</si>
  <si>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</si>
  <si>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</si>
  <si>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</si>
  <si>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</si>
  <si>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</si>
  <si>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</si>
  <si>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</si>
  <si>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</si>
  <si>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</si>
  <si>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</si>
  <si>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</si>
  <si>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</si>
  <si>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</si>
  <si>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</si>
  <si>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</si>
  <si>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</si>
  <si>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</si>
  <si>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</si>
  <si>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</si>
  <si>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</si>
  <si>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</si>
  <si>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</si>
  <si>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</si>
  <si>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</si>
  <si>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</si>
  <si>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</si>
  <si>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</si>
  <si>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</si>
  <si>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</si>
  <si>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</si>
  <si>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</si>
  <si>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</si>
  <si>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</si>
  <si>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</si>
  <si>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</si>
  <si>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</si>
  <si>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</si>
  <si>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</si>
  <si>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</si>
  <si>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</si>
  <si>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</si>
  <si>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</si>
  <si>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</si>
  <si>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</si>
  <si>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</si>
  <si>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</si>
  <si>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</si>
  <si>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</si>
  <si>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</si>
  <si>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</si>
  <si>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</si>
  <si>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</si>
  <si>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</si>
  <si>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</si>
  <si>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</si>
  <si>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</si>
  <si>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</si>
  <si>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</si>
  <si>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</si>
  <si>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</si>
  <si>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</si>
  <si>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</si>
  <si>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</si>
  <si>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</si>
  <si>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</si>
  <si>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</si>
  <si>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</si>
  <si>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</si>
  <si>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</si>
  <si>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</si>
  <si>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</si>
  <si>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</si>
  <si>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</si>
  <si>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</si>
  <si>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</si>
  <si>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</si>
  <si>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</si>
  <si>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</si>
  <si>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</si>
  <si>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</si>
  <si>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</si>
  <si>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</si>
  <si>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</si>
  <si>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</si>
  <si>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</si>
  <si>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</si>
  <si>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</si>
  <si>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</si>
  <si>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</si>
  <si>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</si>
  <si>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</si>
  <si>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</si>
  <si>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</si>
  <si>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</si>
  <si>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</si>
  <si>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</si>
  <si>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</si>
  <si>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</si>
  <si>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</si>
  <si>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</si>
  <si>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</si>
  <si>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</si>
  <si>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</si>
  <si>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</si>
  <si>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</si>
  <si>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</si>
  <si>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</si>
  <si>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</si>
  <si>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</si>
  <si>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</si>
  <si>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</si>
  <si>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</si>
  <si>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</si>
  <si>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</si>
  <si>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</si>
  <si>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</si>
  <si>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</si>
  <si>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</si>
  <si>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</si>
  <si>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</si>
  <si>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</si>
  <si>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</si>
  <si>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</si>
  <si>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</si>
  <si>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</si>
  <si>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</si>
  <si>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</si>
  <si>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</si>
  <si>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</si>
  <si>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</si>
  <si>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</si>
  <si>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</si>
  <si>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</si>
  <si>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</si>
  <si>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</si>
  <si>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</si>
  <si>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</si>
  <si>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</si>
  <si>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</si>
  <si>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</si>
  <si>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</si>
  <si>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</si>
  <si>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</si>
  <si>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</si>
  <si>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</si>
  <si>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</si>
  <si>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</si>
  <si>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</si>
  <si>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</si>
  <si>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</si>
  <si>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</si>
  <si>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</si>
  <si>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</si>
  <si>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</si>
  <si>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</si>
  <si>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</si>
  <si>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</si>
  <si>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</si>
  <si>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</si>
  <si>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</si>
  <si>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</si>
  <si>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</si>
  <si>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</si>
  <si>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</si>
  <si>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</si>
  <si>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</si>
  <si>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</si>
  <si>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</si>
  <si>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</si>
  <si>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</si>
  <si>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</si>
  <si>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</si>
  <si>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</si>
  <si>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</si>
  <si>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</si>
  <si>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</si>
  <si>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</si>
  <si>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</si>
  <si>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</si>
  <si>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</si>
  <si>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</si>
  <si>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</si>
  <si>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</si>
  <si>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</si>
  <si>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</si>
  <si>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</si>
  <si>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</si>
  <si>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</si>
  <si>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</si>
  <si>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</si>
  <si>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</si>
  <si>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</si>
  <si>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</si>
  <si>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</si>
  <si>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</si>
  <si>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</si>
  <si>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</si>
  <si>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</si>
  <si>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</si>
  <si>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</si>
  <si>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</si>
  <si>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</si>
  <si>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</si>
  <si>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</si>
  <si>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</si>
  <si>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</si>
  <si>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</si>
  <si>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</si>
  <si>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</si>
  <si>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</si>
  <si>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</si>
  <si>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</si>
  <si>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</si>
  <si>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</si>
  <si>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</si>
  <si>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</si>
  <si>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</si>
  <si>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</si>
  <si>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</si>
  <si>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</si>
  <si>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</si>
  <si>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</si>
  <si>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</si>
  <si>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</si>
  <si>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</si>
  <si>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</si>
  <si>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</si>
  <si>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</si>
  <si>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</si>
  <si>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</si>
  <si>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</si>
  <si>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</si>
  <si>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</si>
  <si>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</si>
  <si>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</si>
  <si>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</si>
  <si>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</si>
  <si>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$project=</t>
  </si>
  <si>
    <t>Controller tester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</si>
  <si>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</si>
  <si>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</si>
  <si>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</si>
  <si>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</si>
  <si>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</si>
  <si>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</si>
  <si>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</si>
  <si>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</si>
  <si>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</si>
  <si>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</si>
  <si>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</si>
  <si>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</si>
  <si>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</si>
  <si>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</si>
  <si>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</si>
  <si>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</si>
  <si>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</si>
  <si>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</si>
  <si>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</si>
  <si>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</si>
  <si>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</si>
  <si>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</si>
  <si>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</si>
  <si>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</si>
  <si>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</si>
  <si>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</si>
  <si>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</si>
  <si>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</si>
  <si>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</si>
  <si>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</si>
  <si>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</si>
  <si>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</si>
  <si>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</si>
  <si>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</si>
  <si>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</si>
  <si>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</si>
  <si>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</si>
  <si>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</si>
  <si>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</si>
  <si>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</si>
  <si>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</si>
  <si>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</si>
  <si>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</si>
  <si>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</si>
  <si>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</si>
  <si>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</si>
  <si>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</si>
  <si>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</si>
  <si>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</si>
  <si>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</si>
  <si>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</si>
  <si>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</si>
  <si>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</si>
  <si>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</si>
  <si>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</si>
  <si>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</si>
  <si>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</si>
  <si>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</si>
  <si>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</si>
  <si>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</si>
  <si>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</si>
  <si>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</si>
  <si>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</si>
  <si>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</si>
  <si>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</si>
  <si>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</si>
  <si>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</si>
  <si>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</si>
  <si>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</si>
  <si>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</si>
  <si>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</si>
  <si>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</si>
  <si>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</si>
  <si>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</si>
  <si>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</si>
  <si>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</si>
  <si>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</si>
  <si>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</si>
  <si>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</si>
  <si>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</si>
  <si>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</si>
  <si>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</si>
  <si>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</si>
  <si>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</si>
  <si>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</si>
  <si>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</si>
  <si>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</si>
  <si>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</si>
  <si>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</si>
  <si>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</si>
  <si>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</si>
  <si>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</si>
  <si>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</si>
  <si>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</si>
  <si>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</si>
  <si>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</si>
  <si>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</si>
  <si>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</si>
  <si>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</si>
  <si>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</si>
  <si>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</si>
  <si>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</si>
  <si>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</si>
  <si>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</si>
  <si>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</si>
  <si>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</si>
  <si>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</si>
  <si>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</si>
  <si>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</si>
  <si>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</si>
  <si>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</si>
  <si>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</si>
  <si>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</si>
  <si>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</si>
  <si>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</si>
  <si>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</si>
  <si>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</si>
  <si>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</si>
  <si>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</si>
  <si>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</si>
  <si>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</si>
  <si>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</si>
  <si>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</si>
  <si>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</si>
  <si>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</si>
  <si>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</si>
  <si>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</si>
  <si>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</si>
  <si>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</si>
  <si>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</si>
  <si>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</si>
  <si>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</si>
  <si>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</si>
  <si>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</si>
  <si>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</si>
  <si>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</si>
  <si>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</si>
  <si>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</si>
  <si>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</si>
  <si>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</si>
  <si>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</si>
  <si>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</si>
  <si>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</si>
  <si>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</si>
  <si>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</si>
  <si>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</si>
  <si>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</si>
  <si>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</si>
  <si>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</si>
  <si>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</si>
  <si>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</si>
  <si>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</si>
  <si>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</si>
  <si>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</si>
  <si>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</si>
  <si>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</si>
  <si>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</si>
  <si>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</si>
  <si>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</si>
  <si>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</si>
  <si>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</si>
  <si>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</si>
  <si>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</si>
  <si>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</si>
  <si>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</si>
  <si>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</si>
  <si>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</si>
  <si>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</si>
  <si>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</si>
  <si>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</si>
  <si>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</si>
  <si>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</si>
  <si>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</si>
  <si>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</si>
  <si>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</si>
  <si>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</si>
  <si>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</si>
  <si>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</si>
  <si>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</si>
  <si>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</si>
  <si>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</si>
  <si>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</si>
  <si>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</si>
  <si>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</si>
  <si>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MODAL GENERATOR VERSION 2</t>
  </si>
  <si>
    <t>saferhealth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</si>
  <si>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</si>
  <si>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</si>
  <si>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</si>
  <si>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</si>
  <si>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</si>
  <si>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</si>
  <si>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</si>
  <si>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</si>
  <si>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</si>
  <si>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</si>
  <si>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</si>
  <si>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</si>
  <si>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</si>
  <si>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</si>
  <si>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</si>
  <si>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</si>
  <si>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</si>
  <si>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</si>
  <si>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</si>
  <si>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</si>
  <si>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</si>
  <si>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</si>
  <si>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</si>
  <si>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</si>
  <si>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</si>
  <si>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path</t>
  </si>
  <si>
    <t>C:\Users\mariaadelaida\Desktop\"laravel projects"\</t>
  </si>
  <si>
    <t>* 9</t>
  </si>
  <si>
    <t>Request feedback only after fixing issues you found as natural user.</t>
  </si>
  <si>
    <t>drawer</t>
  </si>
  <si>
    <t>hide / show div</t>
  </si>
  <si>
    <t>predefined function "drawer_section(section)" .</t>
  </si>
  <si>
    <t>As many projects are timewasting activities,  here will be consigned some criteria for quiting from purposeless and useless projects and / or tasks</t>
  </si>
  <si>
    <t>IS IT HARD TO BE BETTER THAN OVERALL COMPETITORS?</t>
  </si>
  <si>
    <t>IS PROJECT GENERATING RESOURCES (TIME, SKILLS, MONEY, FOOD).</t>
  </si>
  <si>
    <t>BETA VERSION!!!</t>
  </si>
  <si>
    <t>att</t>
  </si>
  <si>
    <t>attributes</t>
  </si>
  <si>
    <t>$('#some_id').attr('someattribute');</t>
  </si>
  <si>
    <t>Main principle: HUMAN REACTIONS ARE MAINLY BECAUSE THEY ARE SPIRITS BEFORE BRAINS BEFORE BODIES</t>
  </si>
  <si>
    <t>Instinct</t>
  </si>
  <si>
    <t>Emotion</t>
  </si>
  <si>
    <t>Rationale</t>
  </si>
  <si>
    <t>Spirit</t>
  </si>
  <si>
    <t>Program for instinct</t>
  </si>
  <si>
    <t>Fidelize with rationale</t>
  </si>
  <si>
    <t>Self centered</t>
  </si>
  <si>
    <t>Contrast</t>
  </si>
  <si>
    <t>Tangible</t>
  </si>
  <si>
    <t>Beginning and end</t>
  </si>
  <si>
    <t>Visual</t>
  </si>
  <si>
    <t>Diagnose the pain and fears</t>
  </si>
  <si>
    <t>Differentiate your claims</t>
  </si>
  <si>
    <t>Demonstrate the gains</t>
  </si>
  <si>
    <t>Deliver to the reptilian brain</t>
  </si>
  <si>
    <t>Team management</t>
  </si>
  <si>
    <t>$coordinator=</t>
  </si>
  <si>
    <t>$mssgdata=compact(</t>
  </si>
  <si>
    <t>Already existing project</t>
  </si>
  <si>
    <t>Project score</t>
  </si>
  <si>
    <t>enter</t>
  </si>
  <si>
    <t>enter key trigger</t>
  </si>
  <si>
    <t>$('#some_id').keyup(function(e)  {…})</t>
  </si>
  <si>
    <t>zero</t>
  </si>
  <si>
    <t>js / php zero div rule</t>
  </si>
  <si>
    <t>c4project</t>
  </si>
  <si>
    <t>a_transfercoordination</t>
  </si>
  <si>
    <t xml:space="preserve">test url </t>
  </si>
  <si>
    <t>$email=</t>
  </si>
  <si>
    <t>leavingproject</t>
  </si>
  <si>
    <t>$user=</t>
  </si>
  <si>
    <t>$taskingeasy= no_reply@taskingeasy.com;</t>
  </si>
  <si>
    <t>$subject='Collaborator left project';</t>
  </si>
  <si>
    <t>mssgs</t>
  </si>
  <si>
    <t>bottleneck</t>
  </si>
  <si>
    <t>datepicker bug fixed</t>
  </si>
  <si>
    <t>facturasalud</t>
  </si>
  <si>
    <t>validations</t>
  </si>
  <si>
    <t>year</t>
  </si>
  <si>
    <t>from</t>
  </si>
  <si>
    <t>to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</si>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</sst>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7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1" fillId="2" borderId="0" xfId="0" applyFont="1" applyFill="1"/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21" Type="http://schemas.openxmlformats.org/officeDocument/2006/relationships/image" Target="../media/image11.png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19" Type="http://schemas.openxmlformats.org/officeDocument/2006/relationships/hyperlink" Target="#'cleaning protocol'!A1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  <xdr:twoCellAnchor>
    <xdr:from>
      <xdr:col>4</xdr:col>
      <xdr:colOff>626016</xdr:colOff>
      <xdr:row>23</xdr:row>
      <xdr:rowOff>180975</xdr:rowOff>
    </xdr:from>
    <xdr:to>
      <xdr:col>6</xdr:col>
      <xdr:colOff>575561</xdr:colOff>
      <xdr:row>26</xdr:row>
      <xdr:rowOff>19050</xdr:rowOff>
    </xdr:to>
    <xdr:grpSp>
      <xdr:nvGrpSpPr>
        <xdr:cNvPr id="7" name="Grupo 6">
          <a:hlinkClick xmlns:r="http://schemas.openxmlformats.org/officeDocument/2006/relationships" r:id="rId19"/>
        </xdr:cNvPr>
        <xdr:cNvGrpSpPr/>
      </xdr:nvGrpSpPr>
      <xdr:grpSpPr>
        <a:xfrm>
          <a:off x="3731166" y="4562475"/>
          <a:ext cx="1492595" cy="409575"/>
          <a:chOff x="3731166" y="4562475"/>
          <a:chExt cx="1492595" cy="409575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31166" y="4562475"/>
            <a:ext cx="392146" cy="409575"/>
          </a:xfrm>
          <a:prstGeom prst="rect">
            <a:avLst/>
          </a:prstGeom>
        </xdr:spPr>
      </xdr:pic>
      <xdr:sp macro="" textlink="">
        <xdr:nvSpPr>
          <xdr:cNvPr id="5" name="CuadroTexto 4"/>
          <xdr:cNvSpPr txBox="1"/>
        </xdr:nvSpPr>
        <xdr:spPr>
          <a:xfrm>
            <a:off x="4029075" y="4619625"/>
            <a:ext cx="11946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Cleaning protocol</a:t>
            </a:r>
          </a:p>
        </xdr:txBody>
      </xdr:sp>
    </xdr:grpSp>
    <xdr:clientData/>
  </xdr:twoCellAnchor>
  <xdr:twoCellAnchor>
    <xdr:from>
      <xdr:col>0</xdr:col>
      <xdr:colOff>428624</xdr:colOff>
      <xdr:row>25</xdr:row>
      <xdr:rowOff>100101</xdr:rowOff>
    </xdr:from>
    <xdr:to>
      <xdr:col>2</xdr:col>
      <xdr:colOff>675034</xdr:colOff>
      <xdr:row>28</xdr:row>
      <xdr:rowOff>76200</xdr:rowOff>
    </xdr:to>
    <xdr:grpSp>
      <xdr:nvGrpSpPr>
        <xdr:cNvPr id="37" name="Grupo 36"/>
        <xdr:cNvGrpSpPr/>
      </xdr:nvGrpSpPr>
      <xdr:grpSpPr>
        <a:xfrm>
          <a:off x="428624" y="4862601"/>
          <a:ext cx="1789460" cy="547599"/>
          <a:chOff x="428624" y="4862601"/>
          <a:chExt cx="1789460" cy="547599"/>
        </a:xfrm>
      </xdr:grpSpPr>
      <xdr:pic>
        <xdr:nvPicPr>
          <xdr:cNvPr id="35" name="Imagen 34"/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4" y="4862601"/>
            <a:ext cx="518263" cy="547599"/>
          </a:xfrm>
          <a:prstGeom prst="rect">
            <a:avLst/>
          </a:prstGeom>
        </xdr:spPr>
      </xdr:pic>
      <xdr:sp macro="" textlink="">
        <xdr:nvSpPr>
          <xdr:cNvPr id="36" name="CuadroTexto 35"/>
          <xdr:cNvSpPr txBox="1"/>
        </xdr:nvSpPr>
        <xdr:spPr>
          <a:xfrm>
            <a:off x="895350" y="4953000"/>
            <a:ext cx="13227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Neuroprogramming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238125</xdr:colOff>
      <xdr:row>2</xdr:row>
      <xdr:rowOff>59870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2460032" cy="342786"/>
    <xdr:sp macro="" textlink="">
      <xdr:nvSpPr>
        <xdr:cNvPr id="6" name="CuadroTexto 5"/>
        <xdr:cNvSpPr txBox="1"/>
      </xdr:nvSpPr>
      <xdr:spPr>
        <a:xfrm>
          <a:off x="762000" y="104775"/>
          <a:ext cx="246003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Cleaning protocol version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0"/>
  <sheetViews>
    <sheetView zoomScaleNormal="100" workbookViewId="0"/>
  </sheetViews>
  <sheetFormatPr baseColWidth="10" defaultColWidth="11.42578125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460</v>
      </c>
    </row>
    <row r="9" spans="2:9" x14ac:dyDescent="0.25">
      <c r="I9" s="58" t="s">
        <v>461</v>
      </c>
    </row>
    <row r="11" spans="2:9" x14ac:dyDescent="0.25">
      <c r="H11" s="89" t="s">
        <v>471</v>
      </c>
      <c r="I11" s="57" t="s">
        <v>468</v>
      </c>
    </row>
    <row r="12" spans="2:9" x14ac:dyDescent="0.25">
      <c r="H12" s="89" t="s">
        <v>472</v>
      </c>
      <c r="I12" s="57" t="s">
        <v>462</v>
      </c>
    </row>
    <row r="13" spans="2:9" x14ac:dyDescent="0.25">
      <c r="H13" s="89" t="s">
        <v>473</v>
      </c>
      <c r="I13" s="57" t="s">
        <v>463</v>
      </c>
    </row>
    <row r="14" spans="2:9" x14ac:dyDescent="0.25">
      <c r="B14" s="56"/>
      <c r="H14" s="89" t="s">
        <v>474</v>
      </c>
      <c r="I14" s="57" t="s">
        <v>464</v>
      </c>
    </row>
    <row r="15" spans="2:9" x14ac:dyDescent="0.25">
      <c r="B15" s="56"/>
      <c r="I15" s="57" t="s">
        <v>465</v>
      </c>
    </row>
    <row r="16" spans="2:9" x14ac:dyDescent="0.25">
      <c r="B16" s="56"/>
      <c r="H16" s="89" t="s">
        <v>475</v>
      </c>
      <c r="I16" s="57" t="s">
        <v>469</v>
      </c>
    </row>
    <row r="17" spans="2:9" x14ac:dyDescent="0.25">
      <c r="B17" s="56"/>
      <c r="H17" s="89" t="s">
        <v>476</v>
      </c>
      <c r="I17" s="57" t="s">
        <v>466</v>
      </c>
    </row>
    <row r="18" spans="2:9" x14ac:dyDescent="0.25">
      <c r="H18" s="89" t="s">
        <v>477</v>
      </c>
      <c r="I18" s="57" t="s">
        <v>467</v>
      </c>
    </row>
    <row r="19" spans="2:9" x14ac:dyDescent="0.25">
      <c r="H19" s="89" t="s">
        <v>478</v>
      </c>
      <c r="I19" s="57" t="s">
        <v>470</v>
      </c>
    </row>
    <row r="20" spans="2:9" x14ac:dyDescent="0.25">
      <c r="H20" s="89" t="s">
        <v>487</v>
      </c>
      <c r="I20" s="57" t="s">
        <v>488</v>
      </c>
    </row>
  </sheetData>
  <hyperlinks>
    <hyperlink ref="B7" location="'Start project'!A1" display="Start a projec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D37" sqref="D37"/>
    </sheetView>
  </sheetViews>
  <sheetFormatPr baseColWidth="10" defaultColWidth="11.42578125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458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mssgs</v>
      </c>
      <c r="G11" s="17" t="s">
        <v>525</v>
      </c>
      <c r="H11" s="17"/>
    </row>
    <row r="12" spans="1:8" x14ac:dyDescent="0.25">
      <c r="B12" s="2" t="s">
        <v>159</v>
      </c>
      <c r="E12" s="17" t="s">
        <v>526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--path="app/views/c4project" modal_a_transfercoordination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519</v>
      </c>
      <c r="F14" s="17"/>
      <c r="G14" s="17"/>
    </row>
    <row r="15" spans="1:8" x14ac:dyDescent="0.25">
      <c r="B15" s="3" t="s">
        <v>155</v>
      </c>
      <c r="C15" s="3" t="str">
        <f>"modal_"&amp;E12</f>
        <v>modal_a_transfercoordination</v>
      </c>
    </row>
    <row r="17" spans="2:11" x14ac:dyDescent="0.25">
      <c r="B17" s="18" t="str">
        <f>A1&amp;C15&amp;A2</f>
        <v>&lt;div id='modal_a_transfercoordination'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275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276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277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278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&lt;h4&gt;Project score&lt;/h4&gt;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279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280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281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277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282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283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279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280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274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id='openmodal_modal_a_transfercoordination'&gt;modal_a_transfercoordination&lt;/a&gt;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@include('c4project.modal_a_transfercoordination')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$('#openmodal_modal_a_transfercoordination').click(function(e){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$('#modal_a_transfercoordination').modal('show');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ColWidth="11.42578125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6"/>
  <sheetViews>
    <sheetView topLeftCell="A2" workbookViewId="0">
      <selection activeCell="A2" sqref="A2"/>
    </sheetView>
  </sheetViews>
  <sheetFormatPr baseColWidth="10" defaultColWidth="11.42578125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x14ac:dyDescent="0.25"/>
    <row r="3" spans="1:11" x14ac:dyDescent="0.25">
      <c r="B3" s="6" t="s">
        <v>189</v>
      </c>
    </row>
    <row r="4" spans="1:11" x14ac:dyDescent="0.25"/>
    <row r="5" spans="1:11" x14ac:dyDescent="0.25">
      <c r="B5" s="2" t="s">
        <v>190</v>
      </c>
    </row>
    <row r="6" spans="1:11" x14ac:dyDescent="0.25">
      <c r="C6" s="25" t="s">
        <v>197</v>
      </c>
      <c r="D6" s="13"/>
      <c r="E6" s="13"/>
      <c r="F6" s="13"/>
      <c r="G6" s="13"/>
      <c r="H6" s="13"/>
      <c r="I6" s="13"/>
    </row>
    <row r="7" spans="1:11" x14ac:dyDescent="0.25">
      <c r="C7" s="25" t="s">
        <v>79</v>
      </c>
      <c r="D7" s="13"/>
      <c r="E7" s="13"/>
      <c r="F7" s="13"/>
      <c r="G7" s="13"/>
      <c r="H7" s="13"/>
      <c r="I7" s="13"/>
    </row>
    <row r="8" spans="1:11" x14ac:dyDescent="0.25">
      <c r="C8" s="25" t="s">
        <v>198</v>
      </c>
      <c r="D8" s="13"/>
      <c r="E8" s="13"/>
      <c r="F8" s="13"/>
      <c r="G8" s="13"/>
      <c r="H8" s="13"/>
      <c r="I8" s="13"/>
    </row>
    <row r="9" spans="1:11" x14ac:dyDescent="0.25">
      <c r="C9" s="25" t="s">
        <v>199</v>
      </c>
      <c r="D9" s="13"/>
      <c r="E9" s="13"/>
      <c r="F9" s="13"/>
      <c r="G9" s="13"/>
      <c r="H9" s="13"/>
      <c r="I9" s="13"/>
    </row>
    <row r="10" spans="1:11" x14ac:dyDescent="0.25">
      <c r="B10" s="33" t="s">
        <v>80</v>
      </c>
    </row>
    <row r="11" spans="1:11" x14ac:dyDescent="0.25"/>
    <row r="12" spans="1:11" x14ac:dyDescent="0.25">
      <c r="B12" s="2" t="s">
        <v>192</v>
      </c>
      <c r="G12" s="33" t="s">
        <v>196</v>
      </c>
    </row>
    <row r="13" spans="1:11" x14ac:dyDescent="0.25">
      <c r="B13" s="2" t="s">
        <v>193</v>
      </c>
      <c r="D13" s="24" t="s">
        <v>191</v>
      </c>
      <c r="E13" s="17" t="s">
        <v>195</v>
      </c>
      <c r="F13" s="24" t="s">
        <v>194</v>
      </c>
      <c r="G13" s="17" t="s">
        <v>529</v>
      </c>
      <c r="H13" s="3" t="str">
        <f>E13&amp;"."&amp;G13</f>
        <v>emails.leavingproject</v>
      </c>
      <c r="K13" s="33" t="str">
        <f>RIGHT('Start project'!C24,LEN('Start project'!C24)-3)</f>
        <v>C:\Users\mariaadelaida\Desktop\"laravel projects"\github\facturasalud</v>
      </c>
    </row>
    <row r="14" spans="1:11" x14ac:dyDescent="0.25">
      <c r="B14" s="9" t="s">
        <v>62</v>
      </c>
      <c r="C14" s="8" t="str">
        <f>"Copy-Item "&amp;K13&amp;"\app\views\templates\email2.blade.php "&amp;K13&amp;"\app\views\emails"</f>
        <v>Copy-Item C:\Users\mariaadelaida\Desktop\"laravel projects"\github\facturasalud\app\views\templates\email2.blade.php C:\Users\mariaadelaida\Desktop\"laravel projects"\github\facturasalud\app\views\emails</v>
      </c>
      <c r="D14" s="8"/>
      <c r="E14" s="8"/>
      <c r="F14" s="8"/>
      <c r="G14" s="8"/>
      <c r="H14" s="8"/>
    </row>
    <row r="15" spans="1:11" x14ac:dyDescent="0.25">
      <c r="B15" s="9" t="s">
        <v>62</v>
      </c>
      <c r="C15" s="8" t="str">
        <f>"Rename-Item "&amp;K13&amp;"\app\views\"&amp;E13&amp;"\email2.blade.php "&amp;G13&amp;".blade.php"</f>
        <v>Rename-Item C:\Users\mariaadelaida\Desktop\"laravel projects"\github\facturasalud\app\views\emails\email2.blade.php leavingproject.blade.php</v>
      </c>
      <c r="D15" s="8"/>
      <c r="E15" s="8"/>
      <c r="F15" s="8"/>
      <c r="G15" s="8"/>
      <c r="H15" s="8"/>
    </row>
    <row r="16" spans="1:11" x14ac:dyDescent="0.25"/>
    <row r="17" spans="2:12" x14ac:dyDescent="0.25">
      <c r="B17" s="2" t="s">
        <v>271</v>
      </c>
    </row>
    <row r="18" spans="2:12" x14ac:dyDescent="0.25">
      <c r="B18" s="13" t="str">
        <f>"public function get"&amp;UPPER(LEFT(G13,1))&amp;RIGHT(G13,LEN(G13)-1)&amp;"() {"</f>
        <v>public function getLeavingproject() {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 t="str">
        <f>"    return View::make('"&amp;E13&amp;"."&amp;G13&amp;"');"</f>
        <v xml:space="preserve">    return View::make('emails.leavingproject');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">
        <v>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/>
    <row r="25" spans="2:12" x14ac:dyDescent="0.25">
      <c r="B25" s="2" t="s">
        <v>527</v>
      </c>
      <c r="C25" s="2" t="str">
        <f>"/emailtester/"&amp;G13</f>
        <v>/emailtester/leavingproject</v>
      </c>
    </row>
    <row r="26" spans="2:12" x14ac:dyDescent="0.25"/>
    <row r="27" spans="2:12" x14ac:dyDescent="0.25">
      <c r="B27" s="2" t="s">
        <v>200</v>
      </c>
    </row>
    <row r="28" spans="2:12" x14ac:dyDescent="0.25">
      <c r="B28" s="2" t="s">
        <v>203</v>
      </c>
      <c r="F28" s="2" t="s">
        <v>204</v>
      </c>
      <c r="G28" s="2" t="s">
        <v>201</v>
      </c>
      <c r="J28" s="2" t="s">
        <v>202</v>
      </c>
      <c r="L28" s="2" t="s">
        <v>273</v>
      </c>
    </row>
    <row r="29" spans="2:12" x14ac:dyDescent="0.25">
      <c r="G29" s="18" t="s">
        <v>517</v>
      </c>
      <c r="H29" s="16"/>
      <c r="J29" s="16"/>
    </row>
    <row r="30" spans="2:12" x14ac:dyDescent="0.25">
      <c r="B30" s="29" t="s">
        <v>516</v>
      </c>
      <c r="C30" s="29"/>
      <c r="D30" s="17"/>
      <c r="F30" s="34" t="str">
        <f>IF(B30&lt;&gt;"",LEFT(B30,FIND("=",B30)-1),"")</f>
        <v>$coordinator</v>
      </c>
      <c r="G30" s="18" t="str">
        <f>IF(F30&lt;&gt;"",IF(G29="$mssgdata=compact(","",",")&amp;"'"&amp;RIGHT(F30,LEN(F30)-1)&amp;"'     ","")</f>
        <v xml:space="preserve">'coordinator'     </v>
      </c>
      <c r="H30" s="16"/>
      <c r="J30" s="16" t="str">
        <f>IF(F30&lt;&gt;"","{{"&amp;F30&amp;"}}","")</f>
        <v>{{$coordinator}}</v>
      </c>
    </row>
    <row r="31" spans="2:12" x14ac:dyDescent="0.25">
      <c r="B31" s="29" t="s">
        <v>530</v>
      </c>
      <c r="C31" s="29"/>
      <c r="D31" s="17"/>
      <c r="F31" s="34" t="str">
        <f t="shared" ref="F31:F34" si="0">IF(B31&lt;&gt;"",LEFT(B31,FIND("=",B31)-1),"")</f>
        <v>$user</v>
      </c>
      <c r="G31" s="18" t="str">
        <f>IF(F31&lt;&gt;"",IF(G30="$mssgdata=array(","",",")&amp;"'"&amp;RIGHT(F31,LEN(F31)-1)&amp;"'  ","")</f>
        <v xml:space="preserve">,'user'  </v>
      </c>
      <c r="H31" s="16"/>
      <c r="J31" s="16" t="str">
        <f t="shared" ref="J31:J34" si="1">IF(F31&lt;&gt;"","{{"&amp;F31&amp;"}}","")</f>
        <v>{{$user}}</v>
      </c>
    </row>
    <row r="32" spans="2:12" x14ac:dyDescent="0.25">
      <c r="B32" s="29" t="s">
        <v>272</v>
      </c>
      <c r="C32" s="29"/>
      <c r="D32" s="17"/>
      <c r="F32" s="34" t="str">
        <f t="shared" si="0"/>
        <v>$project</v>
      </c>
      <c r="G32" s="18" t="str">
        <f>IF(F32&lt;&gt;"",IF(G31="$mssgdata=array(","",",")&amp;"'"&amp;RIGHT(F32,LEN(F32)-1)&amp;"'   ","")</f>
        <v xml:space="preserve">,'project'   </v>
      </c>
      <c r="H32" s="16"/>
      <c r="J32" s="16" t="str">
        <f t="shared" si="1"/>
        <v>{{$project}}</v>
      </c>
    </row>
    <row r="33" spans="1:10" x14ac:dyDescent="0.25">
      <c r="B33" s="29"/>
      <c r="C33" s="29"/>
      <c r="D33" s="17"/>
      <c r="F33" s="34" t="str">
        <f t="shared" si="0"/>
        <v/>
      </c>
      <c r="G33" s="18" t="str">
        <f>IF(F33&lt;&gt;"",IF(G32="$mssgdata=array(","",",")&amp;"'"&amp;RIGHT(F33,LEN(F33)-1)&amp;"'     ","")</f>
        <v/>
      </c>
      <c r="H33" s="16"/>
      <c r="J33" s="16" t="str">
        <f t="shared" si="1"/>
        <v/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>IF(F34&lt;&gt;"",IF(G33="$mssgdata=array(","",",")&amp;"'"&amp;RIGHT(F34,LEN(F34)-1)&amp;"'     ","")</f>
        <v/>
      </c>
      <c r="H34" s="16"/>
      <c r="J34" s="16" t="str">
        <f t="shared" si="1"/>
        <v/>
      </c>
    </row>
    <row r="35" spans="1:10" x14ac:dyDescent="0.25">
      <c r="G35" s="18" t="s">
        <v>153</v>
      </c>
      <c r="H35" s="16"/>
      <c r="J35" s="16"/>
    </row>
    <row r="36" spans="1:10" x14ac:dyDescent="0.25"/>
    <row r="37" spans="1:10" x14ac:dyDescent="0.25">
      <c r="B37" s="2" t="s">
        <v>205</v>
      </c>
    </row>
    <row r="38" spans="1:10" x14ac:dyDescent="0.25">
      <c r="G38" s="18" t="s">
        <v>206</v>
      </c>
      <c r="H38" s="16"/>
      <c r="I38" s="16"/>
    </row>
    <row r="39" spans="1:10" x14ac:dyDescent="0.25">
      <c r="A39" s="2" t="s">
        <v>208</v>
      </c>
      <c r="B39" s="29" t="s">
        <v>528</v>
      </c>
      <c r="C39" s="29"/>
      <c r="D39" s="17"/>
      <c r="F39" s="34" t="str">
        <f>IF(B39&lt;&gt;"",LEFT(B39,FIND("=",B39)-1),"")</f>
        <v>$email</v>
      </c>
      <c r="G39" s="18" t="str">
        <f>"    'recipient'    =&gt;    "&amp;F39</f>
        <v xml:space="preserve">    'recipient'    =&gt;    $email</v>
      </c>
      <c r="H39" s="16"/>
      <c r="I39" s="16"/>
    </row>
    <row r="40" spans="1:10" x14ac:dyDescent="0.25">
      <c r="A40" s="2" t="s">
        <v>97</v>
      </c>
      <c r="B40" s="29" t="s">
        <v>528</v>
      </c>
      <c r="C40" s="29"/>
      <c r="D40" s="17"/>
      <c r="F40" s="34" t="str">
        <f t="shared" ref="F40:F43" si="2">IF(B40&lt;&gt;"",LEFT(B40,FIND("=",B40)-1),"")</f>
        <v>$email</v>
      </c>
      <c r="G40" s="18" t="str">
        <f>"   , 'r_name'    =&gt;    "&amp;F40</f>
        <v xml:space="preserve">   , 'r_name'    =&gt;    $email</v>
      </c>
      <c r="H40" s="16"/>
      <c r="I40" s="16"/>
    </row>
    <row r="41" spans="1:10" x14ac:dyDescent="0.25">
      <c r="A41" s="2" t="s">
        <v>207</v>
      </c>
      <c r="B41" s="29" t="s">
        <v>531</v>
      </c>
      <c r="C41" s="29"/>
      <c r="D41" s="17"/>
      <c r="F41" s="35" t="str">
        <f>IF(B41&lt;&gt;"",LEFT(B41,FIND("=",B41)-1),"'support@healmydisease.com'")</f>
        <v>$taskingeasy</v>
      </c>
      <c r="G41" s="18" t="str">
        <f>"   , 'sender'    =&gt;    "&amp;F41</f>
        <v xml:space="preserve">   , 'sender'    =&gt;    $taskingeasy</v>
      </c>
      <c r="H41" s="16"/>
      <c r="I41" s="16"/>
    </row>
    <row r="42" spans="1:10" x14ac:dyDescent="0.25">
      <c r="A42" s="2" t="s">
        <v>97</v>
      </c>
      <c r="B42" s="29" t="s">
        <v>516</v>
      </c>
      <c r="C42" s="29"/>
      <c r="D42" s="17"/>
      <c r="F42" s="35" t="str">
        <f>IF(B42&lt;&gt;"",LEFT(B42,FIND("=",B42)-1),"'The HMD team'")</f>
        <v>$coordinator</v>
      </c>
      <c r="G42" s="18" t="str">
        <f>"   , 's_name'    =&gt;    "&amp;F42</f>
        <v xml:space="preserve">   , 's_name'    =&gt;    $coordinator</v>
      </c>
      <c r="H42" s="16"/>
      <c r="I42" s="16"/>
    </row>
    <row r="43" spans="1:10" x14ac:dyDescent="0.25">
      <c r="A43" s="2" t="s">
        <v>211</v>
      </c>
      <c r="B43" s="29" t="s">
        <v>532</v>
      </c>
      <c r="C43" s="29"/>
      <c r="D43" s="17"/>
      <c r="F43" s="34" t="str">
        <f t="shared" si="2"/>
        <v>$subject</v>
      </c>
      <c r="G43" s="18" t="str">
        <f>"   , 'subject'    =&gt;    "&amp;F43</f>
        <v xml:space="preserve">   , 'subject'    =&gt;    $subject</v>
      </c>
      <c r="H43" s="16"/>
      <c r="I43" s="16"/>
    </row>
    <row r="44" spans="1:10" x14ac:dyDescent="0.25">
      <c r="G44" s="18" t="s">
        <v>153</v>
      </c>
      <c r="H44" s="16"/>
      <c r="I44" s="16"/>
    </row>
    <row r="45" spans="1:10" x14ac:dyDescent="0.25"/>
    <row r="46" spans="1:10" x14ac:dyDescent="0.25"/>
    <row r="47" spans="1:10" x14ac:dyDescent="0.25">
      <c r="B47" s="2" t="s">
        <v>81</v>
      </c>
    </row>
    <row r="48" spans="1:10" x14ac:dyDescent="0.25">
      <c r="C48" s="25" t="str">
        <f>"Mail::send(   '"&amp;H13&amp;"',   $mssgdata,  function($message) use ($maildata) {"</f>
        <v>Mail::send(   'emails.leavingproject',   $mssgdata,  function($message) use ($maildata) {</v>
      </c>
      <c r="D48" s="13"/>
      <c r="E48" s="13"/>
      <c r="F48" s="13"/>
      <c r="G48" s="13"/>
      <c r="H48" s="13"/>
      <c r="I48" s="13"/>
    </row>
    <row r="49" spans="2:9" x14ac:dyDescent="0.25">
      <c r="C49" s="25" t="s">
        <v>209</v>
      </c>
      <c r="D49" s="13"/>
      <c r="E49" s="13"/>
      <c r="F49" s="13"/>
      <c r="G49" s="13"/>
      <c r="H49" s="13"/>
      <c r="I49" s="13"/>
    </row>
    <row r="50" spans="2:9" x14ac:dyDescent="0.25">
      <c r="C50" s="25" t="s">
        <v>210</v>
      </c>
      <c r="D50" s="13"/>
      <c r="E50" s="25"/>
      <c r="F50" s="13"/>
      <c r="G50" s="13"/>
      <c r="H50" s="13"/>
      <c r="I50" s="13"/>
    </row>
    <row r="51" spans="2:9" x14ac:dyDescent="0.25">
      <c r="C51" s="25" t="s">
        <v>213</v>
      </c>
      <c r="D51" s="13"/>
      <c r="E51" s="25"/>
      <c r="F51" s="13"/>
      <c r="G51" s="13"/>
      <c r="H51" s="13"/>
      <c r="I51" s="13"/>
    </row>
    <row r="52" spans="2:9" x14ac:dyDescent="0.25">
      <c r="C52" s="25" t="s">
        <v>82</v>
      </c>
      <c r="D52" s="13"/>
      <c r="E52" s="13"/>
      <c r="F52" s="13"/>
      <c r="G52" s="13"/>
      <c r="H52" s="13"/>
      <c r="I52" s="13"/>
    </row>
    <row r="53" spans="2:9" x14ac:dyDescent="0.25"/>
    <row r="54" spans="2:9" x14ac:dyDescent="0.25">
      <c r="B54" s="2" t="s">
        <v>212</v>
      </c>
    </row>
    <row r="55" spans="2:9" x14ac:dyDescent="0.25">
      <c r="B55" s="2" t="s">
        <v>83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90"/>
  <sheetViews>
    <sheetView topLeftCell="E2" workbookViewId="0">
      <pane ySplit="3" topLeftCell="A5" activePane="bottomLeft" state="frozen"/>
      <selection activeCell="A2" sqref="A2"/>
      <selection pane="bottomLeft" activeCell="C13" sqref="C13"/>
    </sheetView>
  </sheetViews>
  <sheetFormatPr baseColWidth="10" defaultColWidth="11.42578125" defaultRowHeight="15" x14ac:dyDescent="0.25"/>
  <cols>
    <col min="1" max="16384" width="11.42578125" style="16"/>
  </cols>
  <sheetData>
    <row r="1" spans="1:12" hidden="1" x14ac:dyDescent="0.25">
      <c r="A1" s="51" t="s">
        <v>48</v>
      </c>
    </row>
    <row r="2" spans="1:12" s="60" customFormat="1" x14ac:dyDescent="0.25"/>
    <row r="3" spans="1:12" s="60" customFormat="1" x14ac:dyDescent="0.25"/>
    <row r="4" spans="1:12" s="60" customFormat="1" x14ac:dyDescent="0.25"/>
    <row r="5" spans="1:12" x14ac:dyDescent="0.25">
      <c r="L5" s="16" t="s">
        <v>486</v>
      </c>
    </row>
    <row r="6" spans="1:12" x14ac:dyDescent="0.25">
      <c r="G6" s="36" t="s">
        <v>52</v>
      </c>
      <c r="H6" s="37"/>
      <c r="I6" s="37"/>
      <c r="J6" s="38"/>
    </row>
    <row r="7" spans="1:12" x14ac:dyDescent="0.25">
      <c r="B7" s="16" t="s">
        <v>214</v>
      </c>
      <c r="G7" s="39" t="s">
        <v>231</v>
      </c>
      <c r="H7" s="40"/>
      <c r="I7" s="40"/>
      <c r="J7" s="41"/>
    </row>
    <row r="9" spans="1:12" x14ac:dyDescent="0.25">
      <c r="B9" s="45" t="s">
        <v>223</v>
      </c>
    </row>
    <row r="10" spans="1:12" x14ac:dyDescent="0.25">
      <c r="B10" s="54" t="s">
        <v>250</v>
      </c>
    </row>
    <row r="11" spans="1:12" x14ac:dyDescent="0.25">
      <c r="B11" s="16" t="s">
        <v>246</v>
      </c>
      <c r="C11" s="91" t="s">
        <v>459</v>
      </c>
      <c r="D11" s="91"/>
    </row>
    <row r="12" spans="1:12" x14ac:dyDescent="0.25">
      <c r="B12" s="42" t="s">
        <v>34</v>
      </c>
      <c r="C12" s="52" t="str">
        <f>"cd "&amp;C11</f>
        <v>cd saferhealth</v>
      </c>
      <c r="D12" s="42"/>
      <c r="E12" s="42"/>
    </row>
    <row r="13" spans="1:12" x14ac:dyDescent="0.25">
      <c r="B13" s="42" t="s">
        <v>34</v>
      </c>
      <c r="C13" s="52" t="s">
        <v>221</v>
      </c>
      <c r="D13" s="42"/>
      <c r="E13" s="42"/>
      <c r="F13" s="16" t="s">
        <v>222</v>
      </c>
    </row>
    <row r="14" spans="1:12" x14ac:dyDescent="0.25">
      <c r="B14" s="42" t="s">
        <v>34</v>
      </c>
      <c r="C14" s="52" t="s">
        <v>220</v>
      </c>
      <c r="D14" s="42"/>
      <c r="E14" s="42"/>
    </row>
    <row r="15" spans="1:12" x14ac:dyDescent="0.25">
      <c r="B15" s="42" t="s">
        <v>34</v>
      </c>
      <c r="C15" s="52" t="s">
        <v>247</v>
      </c>
      <c r="D15" s="42"/>
      <c r="E15" s="42"/>
    </row>
    <row r="17" spans="2:10" x14ac:dyDescent="0.25">
      <c r="B17" s="16" t="s">
        <v>248</v>
      </c>
      <c r="F17" s="53" t="str">
        <f>C11</f>
        <v>saferhealth</v>
      </c>
    </row>
    <row r="18" spans="2:10" x14ac:dyDescent="0.25">
      <c r="B18" s="42" t="s">
        <v>34</v>
      </c>
      <c r="C18" s="52" t="str">
        <f>"git remote add origin https://github.com/alejoto/"&amp;C11&amp;".git"</f>
        <v>git remote add origin https://github.com/alejoto/saferhealth.git</v>
      </c>
      <c r="D18" s="42"/>
      <c r="E18" s="42"/>
      <c r="F18" s="42"/>
      <c r="G18" s="42"/>
      <c r="H18" s="42"/>
    </row>
    <row r="19" spans="2:10" x14ac:dyDescent="0.25">
      <c r="B19" s="42" t="s">
        <v>34</v>
      </c>
      <c r="C19" s="52" t="s">
        <v>234</v>
      </c>
      <c r="D19" s="42"/>
      <c r="E19" s="42"/>
      <c r="F19" s="42"/>
      <c r="G19" s="42"/>
      <c r="H19" s="42"/>
    </row>
    <row r="20" spans="2:10" x14ac:dyDescent="0.25">
      <c r="B20" s="42" t="s">
        <v>34</v>
      </c>
      <c r="C20" s="52" t="s">
        <v>249</v>
      </c>
      <c r="D20" s="42"/>
      <c r="E20" s="42"/>
      <c r="F20" s="42"/>
      <c r="G20" s="42"/>
      <c r="H20" s="42"/>
    </row>
    <row r="21" spans="2:10" x14ac:dyDescent="0.25">
      <c r="B21" s="42"/>
      <c r="C21" s="52" t="s">
        <v>264</v>
      </c>
      <c r="D21" s="42"/>
      <c r="E21" s="42"/>
      <c r="F21" s="42"/>
      <c r="G21" s="42"/>
      <c r="H21" s="42"/>
    </row>
    <row r="23" spans="2:10" x14ac:dyDescent="0.25">
      <c r="B23" s="93" t="s">
        <v>518</v>
      </c>
    </row>
    <row r="24" spans="2:10" x14ac:dyDescent="0.25">
      <c r="B24" s="42" t="s">
        <v>34</v>
      </c>
      <c r="C24" s="52" t="str">
        <f>"cd "&amp;L5&amp;"github\"&amp;'Start project'!C13</f>
        <v>cd C:\Users\mariaadelaida\Desktop\"laravel projects"\github\facturasalud</v>
      </c>
      <c r="D24" s="42"/>
      <c r="E24" s="42"/>
      <c r="F24" s="42"/>
      <c r="G24" s="42"/>
      <c r="H24" s="42"/>
      <c r="I24" s="42"/>
      <c r="J24" s="42"/>
    </row>
    <row r="27" spans="2:10" x14ac:dyDescent="0.25">
      <c r="B27" s="54" t="s">
        <v>251</v>
      </c>
    </row>
    <row r="28" spans="2:10" x14ac:dyDescent="0.25">
      <c r="B28" s="16" t="s">
        <v>252</v>
      </c>
    </row>
    <row r="29" spans="2:10" x14ac:dyDescent="0.25">
      <c r="B29" s="42" t="s">
        <v>34</v>
      </c>
      <c r="C29" s="52" t="s">
        <v>233</v>
      </c>
      <c r="D29" s="42"/>
      <c r="E29" s="42"/>
    </row>
    <row r="31" spans="2:10" x14ac:dyDescent="0.25">
      <c r="B31" s="16" t="s">
        <v>245</v>
      </c>
      <c r="D31" s="59" t="s">
        <v>294</v>
      </c>
      <c r="E31" s="91" t="s">
        <v>535</v>
      </c>
      <c r="F31" s="91"/>
      <c r="G31" s="28" t="s">
        <v>217</v>
      </c>
    </row>
    <row r="32" spans="2:10" x14ac:dyDescent="0.25">
      <c r="B32" s="42" t="s">
        <v>34</v>
      </c>
      <c r="C32" s="52" t="s">
        <v>220</v>
      </c>
      <c r="D32" s="42"/>
      <c r="E32" s="42"/>
      <c r="G32" s="28" t="s">
        <v>218</v>
      </c>
    </row>
    <row r="33" spans="2:8" x14ac:dyDescent="0.25">
      <c r="B33" s="42" t="s">
        <v>34</v>
      </c>
      <c r="C33" s="52" t="s">
        <v>293</v>
      </c>
      <c r="D33" s="42"/>
      <c r="E33" s="42"/>
      <c r="G33" s="28" t="s">
        <v>219</v>
      </c>
    </row>
    <row r="34" spans="2:8" x14ac:dyDescent="0.25">
      <c r="B34" s="42" t="s">
        <v>34</v>
      </c>
      <c r="C34" s="52" t="str">
        <f>"git commit -m "&amp;A1&amp;E31&amp;A1</f>
        <v>git commit -m "datepicker bug fixed"</v>
      </c>
      <c r="D34" s="42"/>
      <c r="E34" s="42"/>
      <c r="G34" s="16" t="s">
        <v>267</v>
      </c>
      <c r="H34" s="16" t="s">
        <v>268</v>
      </c>
    </row>
    <row r="35" spans="2:8" x14ac:dyDescent="0.25">
      <c r="B35" s="42" t="s">
        <v>34</v>
      </c>
      <c r="C35" s="52" t="s">
        <v>234</v>
      </c>
      <c r="D35" s="42"/>
      <c r="E35" s="42"/>
    </row>
    <row r="36" spans="2:8" x14ac:dyDescent="0.25">
      <c r="B36" s="42" t="s">
        <v>34</v>
      </c>
      <c r="C36" s="52" t="s">
        <v>249</v>
      </c>
      <c r="D36" s="42"/>
      <c r="E36" s="42"/>
    </row>
    <row r="37" spans="2:8" x14ac:dyDescent="0.25">
      <c r="B37" s="42"/>
      <c r="C37" s="52" t="s">
        <v>264</v>
      </c>
      <c r="D37" s="42"/>
      <c r="E37" s="42"/>
    </row>
    <row r="41" spans="2:8" x14ac:dyDescent="0.25">
      <c r="B41" s="16" t="s">
        <v>270</v>
      </c>
    </row>
    <row r="42" spans="2:8" x14ac:dyDescent="0.25">
      <c r="B42" s="42" t="s">
        <v>34</v>
      </c>
      <c r="C42" s="52" t="s">
        <v>269</v>
      </c>
      <c r="D42" s="42"/>
      <c r="E42" s="42"/>
    </row>
    <row r="45" spans="2:8" x14ac:dyDescent="0.25">
      <c r="B45" s="42" t="s">
        <v>34</v>
      </c>
      <c r="C45" s="52" t="s">
        <v>233</v>
      </c>
      <c r="D45" s="42"/>
      <c r="E45" s="42"/>
    </row>
    <row r="46" spans="2:8" x14ac:dyDescent="0.25">
      <c r="B46" s="42"/>
      <c r="C46" s="52" t="s">
        <v>249</v>
      </c>
      <c r="D46" s="42"/>
      <c r="E46" s="42"/>
    </row>
    <row r="47" spans="2:8" x14ac:dyDescent="0.25">
      <c r="B47" s="42"/>
      <c r="C47" s="52" t="s">
        <v>264</v>
      </c>
      <c r="D47" s="42"/>
      <c r="E47" s="42"/>
    </row>
    <row r="48" spans="2:8" x14ac:dyDescent="0.25">
      <c r="B48" s="16" t="s">
        <v>253</v>
      </c>
    </row>
    <row r="50" spans="2:14" x14ac:dyDescent="0.25">
      <c r="B50" s="16" t="s">
        <v>239</v>
      </c>
    </row>
    <row r="51" spans="2:14" x14ac:dyDescent="0.25">
      <c r="B51" s="16" t="s">
        <v>240</v>
      </c>
      <c r="K51" s="16" t="s">
        <v>238</v>
      </c>
    </row>
    <row r="52" spans="2:14" x14ac:dyDescent="0.25">
      <c r="B52" s="16" t="s">
        <v>241</v>
      </c>
      <c r="K52" s="43" t="s">
        <v>62</v>
      </c>
      <c r="L52" s="44" t="s">
        <v>236</v>
      </c>
      <c r="M52" s="44"/>
      <c r="N52" s="44"/>
    </row>
    <row r="53" spans="2:14" x14ac:dyDescent="0.25">
      <c r="B53" s="16" t="s">
        <v>242</v>
      </c>
      <c r="K53" s="16" t="s">
        <v>237</v>
      </c>
    </row>
    <row r="54" spans="2:14" x14ac:dyDescent="0.25">
      <c r="B54" s="42" t="s">
        <v>34</v>
      </c>
      <c r="C54" s="52" t="s">
        <v>243</v>
      </c>
      <c r="D54" s="42"/>
      <c r="E54" s="42"/>
    </row>
    <row r="55" spans="2:14" x14ac:dyDescent="0.25">
      <c r="B55" s="42" t="s">
        <v>34</v>
      </c>
      <c r="C55" s="52" t="s">
        <v>244</v>
      </c>
      <c r="D55" s="42"/>
      <c r="E55" s="42"/>
    </row>
    <row r="56" spans="2:14" x14ac:dyDescent="0.25">
      <c r="B56" s="46" t="s">
        <v>232</v>
      </c>
    </row>
    <row r="59" spans="2:14" x14ac:dyDescent="0.25">
      <c r="B59" s="16" t="s">
        <v>216</v>
      </c>
    </row>
    <row r="60" spans="2:14" x14ac:dyDescent="0.25">
      <c r="B60" s="42" t="s">
        <v>34</v>
      </c>
      <c r="C60" s="52" t="s">
        <v>215</v>
      </c>
      <c r="D60" s="42"/>
      <c r="E60" s="42"/>
    </row>
    <row r="61" spans="2:14" x14ac:dyDescent="0.25">
      <c r="B61" s="46" t="s">
        <v>224</v>
      </c>
    </row>
    <row r="62" spans="2:14" x14ac:dyDescent="0.25">
      <c r="B62" s="50" t="s">
        <v>225</v>
      </c>
      <c r="C62" s="48" t="s">
        <v>226</v>
      </c>
      <c r="D62" s="47"/>
      <c r="E62" s="16" t="s">
        <v>228</v>
      </c>
    </row>
    <row r="63" spans="2:14" x14ac:dyDescent="0.25">
      <c r="B63" s="50" t="s">
        <v>225</v>
      </c>
      <c r="C63" s="49" t="s">
        <v>227</v>
      </c>
      <c r="D63" s="47"/>
      <c r="E63" s="16" t="s">
        <v>229</v>
      </c>
    </row>
    <row r="64" spans="2:14" x14ac:dyDescent="0.25">
      <c r="B64" s="50"/>
      <c r="C64" s="50" t="s">
        <v>230</v>
      </c>
      <c r="D64" s="50"/>
      <c r="E64" s="16" t="s">
        <v>230</v>
      </c>
    </row>
    <row r="67" spans="2:7" x14ac:dyDescent="0.25">
      <c r="B67" s="54" t="s">
        <v>263</v>
      </c>
    </row>
    <row r="68" spans="2:7" x14ac:dyDescent="0.25">
      <c r="B68" s="16" t="s">
        <v>254</v>
      </c>
      <c r="C68" s="91" t="s">
        <v>172</v>
      </c>
      <c r="D68" s="91"/>
    </row>
    <row r="69" spans="2:7" x14ac:dyDescent="0.25">
      <c r="B69" s="42" t="s">
        <v>34</v>
      </c>
      <c r="C69" s="52" t="str">
        <f>"git branch "&amp;C68</f>
        <v>git branch two</v>
      </c>
      <c r="D69" s="42"/>
      <c r="E69" s="42"/>
    </row>
    <row r="70" spans="2:7" x14ac:dyDescent="0.25">
      <c r="B70" s="42" t="s">
        <v>34</v>
      </c>
      <c r="C70" s="52" t="str">
        <f>"git checkout "&amp;C68</f>
        <v>git checkout two</v>
      </c>
      <c r="D70" s="42"/>
      <c r="E70" s="42"/>
    </row>
    <row r="72" spans="2:7" x14ac:dyDescent="0.25">
      <c r="B72" s="16" t="s">
        <v>255</v>
      </c>
    </row>
    <row r="73" spans="2:7" x14ac:dyDescent="0.25">
      <c r="B73" s="16" t="s">
        <v>256</v>
      </c>
    </row>
    <row r="74" spans="2:7" x14ac:dyDescent="0.25">
      <c r="D74" s="16" t="s">
        <v>257</v>
      </c>
      <c r="E74" s="91" t="s">
        <v>266</v>
      </c>
      <c r="F74" s="91"/>
    </row>
    <row r="75" spans="2:7" x14ac:dyDescent="0.25">
      <c r="B75" s="42" t="s">
        <v>34</v>
      </c>
      <c r="C75" s="52" t="s">
        <v>220</v>
      </c>
      <c r="D75" s="42"/>
      <c r="E75" s="42"/>
    </row>
    <row r="76" spans="2:7" x14ac:dyDescent="0.25">
      <c r="D76" s="16" t="s">
        <v>268</v>
      </c>
      <c r="G76" s="16" t="s">
        <v>267</v>
      </c>
    </row>
    <row r="77" spans="2:7" x14ac:dyDescent="0.25">
      <c r="B77" s="42" t="s">
        <v>34</v>
      </c>
      <c r="C77" s="52" t="str">
        <f>"git commit -m "&amp;$A$1&amp;E74&amp;$A$1</f>
        <v>git commit -m "fixing request bug"</v>
      </c>
      <c r="D77" s="42"/>
      <c r="E77" s="42"/>
    </row>
    <row r="78" spans="2:7" x14ac:dyDescent="0.25">
      <c r="B78" s="42" t="s">
        <v>34</v>
      </c>
      <c r="C78" s="52" t="str">
        <f>"git push origin "&amp;C68</f>
        <v>git push origin two</v>
      </c>
      <c r="D78" s="42"/>
      <c r="E78" s="42"/>
    </row>
    <row r="80" spans="2:7" x14ac:dyDescent="0.25">
      <c r="B80" s="42" t="s">
        <v>34</v>
      </c>
      <c r="C80" s="52" t="str">
        <f>"git pull origin "&amp;C68</f>
        <v>git pull origin two</v>
      </c>
      <c r="D80" s="42"/>
      <c r="E80" s="42"/>
      <c r="F80" s="16" t="s">
        <v>258</v>
      </c>
    </row>
    <row r="82" spans="2:5" x14ac:dyDescent="0.25">
      <c r="B82" s="16" t="s">
        <v>259</v>
      </c>
    </row>
    <row r="83" spans="2:5" x14ac:dyDescent="0.25">
      <c r="B83" s="42" t="s">
        <v>34</v>
      </c>
      <c r="C83" s="52" t="s">
        <v>260</v>
      </c>
      <c r="D83" s="42"/>
      <c r="E83" s="42"/>
    </row>
    <row r="84" spans="2:5" x14ac:dyDescent="0.25">
      <c r="B84" s="42" t="s">
        <v>34</v>
      </c>
      <c r="C84" s="52" t="str">
        <f>"git merge "&amp;C68</f>
        <v>git merge two</v>
      </c>
      <c r="D84" s="42"/>
      <c r="E84" s="42"/>
    </row>
    <row r="85" spans="2:5" x14ac:dyDescent="0.25">
      <c r="B85" s="42" t="s">
        <v>34</v>
      </c>
      <c r="C85" s="52" t="s">
        <v>235</v>
      </c>
      <c r="D85" s="42"/>
      <c r="E85" s="42"/>
    </row>
    <row r="87" spans="2:5" x14ac:dyDescent="0.25">
      <c r="B87" s="16" t="s">
        <v>262</v>
      </c>
    </row>
    <row r="88" spans="2:5" x14ac:dyDescent="0.25">
      <c r="B88" s="16" t="s">
        <v>261</v>
      </c>
    </row>
    <row r="89" spans="2:5" x14ac:dyDescent="0.25">
      <c r="B89" s="43" t="s">
        <v>62</v>
      </c>
      <c r="C89" s="44" t="str">
        <f>"git branch -d "&amp;C68</f>
        <v>git branch -d two</v>
      </c>
      <c r="D89" s="55"/>
      <c r="E89" s="55"/>
    </row>
    <row r="90" spans="2:5" x14ac:dyDescent="0.25">
      <c r="B90" s="43" t="s">
        <v>62</v>
      </c>
      <c r="C90" s="44" t="str">
        <f>"git push origin --delete "&amp;C68</f>
        <v>git push origin --delete two</v>
      </c>
      <c r="D90" s="55"/>
      <c r="E90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C15" sqref="C15:C17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x14ac:dyDescent="0.25"/>
    <row r="8" spans="1:8" x14ac:dyDescent="0.25">
      <c r="B8" s="2" t="s">
        <v>52</v>
      </c>
      <c r="G8" s="90" t="s">
        <v>485</v>
      </c>
      <c r="H8" s="3" t="s">
        <v>486</v>
      </c>
    </row>
    <row r="9" spans="1:8" x14ac:dyDescent="0.25">
      <c r="B9" s="8" t="s">
        <v>53</v>
      </c>
      <c r="C9" s="8"/>
      <c r="D9" s="8"/>
      <c r="E9" s="8"/>
    </row>
    <row r="10" spans="1:8" x14ac:dyDescent="0.25">
      <c r="B10" s="7" t="s">
        <v>51</v>
      </c>
    </row>
    <row r="11" spans="1:8" x14ac:dyDescent="0.25"/>
    <row r="12" spans="1:8" x14ac:dyDescent="0.25">
      <c r="B12" s="2" t="s">
        <v>145</v>
      </c>
    </row>
    <row r="13" spans="1:8" x14ac:dyDescent="0.25">
      <c r="B13" s="2" t="s">
        <v>56</v>
      </c>
      <c r="C13" s="1" t="s">
        <v>536</v>
      </c>
      <c r="D13" s="1"/>
    </row>
    <row r="14" spans="1:8" x14ac:dyDescent="0.25">
      <c r="B14" s="2" t="s">
        <v>102</v>
      </c>
      <c r="C14" s="1" t="s">
        <v>141</v>
      </c>
      <c r="D14" s="1"/>
    </row>
    <row r="15" spans="1:8" x14ac:dyDescent="0.25">
      <c r="B15" s="8" t="s">
        <v>34</v>
      </c>
      <c r="C15" s="8" t="str">
        <f>+"cd "&amp;H8&amp;C14</f>
        <v>cd C:\Users\mariaadelaida\Desktop\"laravel projects"\github</v>
      </c>
      <c r="D15" s="8"/>
      <c r="E15" s="8"/>
      <c r="F15" s="8"/>
      <c r="G15" s="8"/>
    </row>
    <row r="16" spans="1:8" x14ac:dyDescent="0.25">
      <c r="B16" s="8" t="s">
        <v>34</v>
      </c>
      <c r="C16" s="8" t="str">
        <f>"mkdir "&amp;C13</f>
        <v>mkdir facturasalud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facturasalud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"&amp;H8&amp;C14&amp;"\"&amp;C13</f>
        <v>cd C:\Users\mariaadelaida\Desktop\"laravel projects"\github\facturasalud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4" t="s">
        <v>186</v>
      </c>
      <c r="C33" s="95"/>
      <c r="D33" s="95"/>
      <c r="E33" s="95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abSelected="1" topLeftCell="A7" zoomScaleNormal="100" workbookViewId="0">
      <pane ySplit="3" topLeftCell="A10" activePane="bottomLeft" state="frozen"/>
      <selection activeCell="A7" sqref="A7"/>
      <selection pane="bottomLeft" activeCell="C20" sqref="C20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60" customFormat="1" x14ac:dyDescent="0.25"/>
    <row r="8" spans="1:8" s="60" customFormat="1" x14ac:dyDescent="0.25"/>
    <row r="9" spans="1:8" s="60" customFormat="1" x14ac:dyDescent="0.25"/>
    <row r="10" spans="1:8" x14ac:dyDescent="0.25">
      <c r="B10" s="2" t="s">
        <v>52</v>
      </c>
      <c r="G10" s="90" t="s">
        <v>485</v>
      </c>
      <c r="H10" s="3" t="s">
        <v>486</v>
      </c>
    </row>
    <row r="11" spans="1:8" x14ac:dyDescent="0.25">
      <c r="B11" s="8" t="s">
        <v>53</v>
      </c>
      <c r="C11" s="8"/>
      <c r="D11" s="8"/>
      <c r="E11" s="8"/>
    </row>
    <row r="12" spans="1:8" x14ac:dyDescent="0.25">
      <c r="B12" s="7" t="s">
        <v>51</v>
      </c>
    </row>
    <row r="13" spans="1:8" x14ac:dyDescent="0.25"/>
    <row r="14" spans="1:8" x14ac:dyDescent="0.25">
      <c r="B14" s="27" t="s">
        <v>182</v>
      </c>
    </row>
    <row r="15" spans="1:8" hidden="1" x14ac:dyDescent="0.25"/>
    <row r="16" spans="1:8" hidden="1" x14ac:dyDescent="0.25">
      <c r="B16" s="2" t="s">
        <v>56</v>
      </c>
      <c r="C16" s="28" t="str">
        <f>'Start project'!C13</f>
        <v>facturasalud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"&amp;H10&amp;C17&amp;"\"&amp;C16</f>
        <v>cd C:\Users\mariaadelaida\Desktop\"laravel projects"\github\facturasalud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"&amp;H10&amp;C17&amp;"\"&amp;C16</f>
        <v>cd C:\Users\mariaadelaida\Desktop\"laravel projects"\github\facturasalud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533</v>
      </c>
      <c r="E35" s="10" t="s">
        <v>112</v>
      </c>
      <c r="G35" s="3" t="s">
        <v>113</v>
      </c>
      <c r="H35" s="23" t="str">
        <f>D35</f>
        <v>mssgs</v>
      </c>
    </row>
    <row r="36" spans="2:8" x14ac:dyDescent="0.25">
      <c r="B36" s="2" t="s">
        <v>115</v>
      </c>
      <c r="C36" s="10"/>
      <c r="D36" s="1" t="s">
        <v>292</v>
      </c>
      <c r="E36" s="10" t="str">
        <f>E35&amp;D35&amp;"/"</f>
        <v>app/views/mssgs/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app/views/mssgs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--path="app/views/mssgs" a_base</v>
      </c>
      <c r="D38" s="8"/>
      <c r="E38" s="8"/>
      <c r="F38" s="8"/>
      <c r="G38" s="8"/>
      <c r="H38" s="3" t="str">
        <f>UPPER(LEFT(D35,1))&amp;RIGHT(D35,LEN(D35)-1)&amp;"Controller"</f>
        <v>MssgsController</v>
      </c>
    </row>
    <row r="39" spans="2:8" x14ac:dyDescent="0.25">
      <c r="B39" s="8" t="s">
        <v>34</v>
      </c>
      <c r="C39" s="8" t="str">
        <f>A4&amp;B5&amp;H38</f>
        <v>php artisan generate:controller MssgsController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app/views/mssgs/a_base.blade.php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400</v>
      </c>
      <c r="D49" s="13"/>
      <c r="E49" s="13"/>
      <c r="F49" s="13"/>
      <c r="G49" s="13"/>
      <c r="H49" s="13"/>
    </row>
    <row r="50" spans="2:8" x14ac:dyDescent="0.25">
      <c r="C50" s="13" t="s">
        <v>401</v>
      </c>
      <c r="D50" s="13"/>
      <c r="E50" s="13"/>
      <c r="F50" s="13"/>
      <c r="G50" s="13"/>
      <c r="H50" s="13"/>
    </row>
    <row r="51" spans="2:8" x14ac:dyDescent="0.25">
      <c r="C51" s="18" t="s">
        <v>402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403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app/Controllers/MssgsController.php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View::make('mssgs.a_base')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Route::controller('mssgs','MssgsController');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6" t="s">
        <v>188</v>
      </c>
      <c r="C65" s="95"/>
      <c r="D65" s="95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4" spans="2:10" x14ac:dyDescent="0.25">
      <c r="B4" s="2" t="s">
        <v>499</v>
      </c>
    </row>
    <row r="5" spans="2:10" x14ac:dyDescent="0.25">
      <c r="B5" s="27" t="s">
        <v>500</v>
      </c>
      <c r="C5" s="2" t="s">
        <v>504</v>
      </c>
    </row>
    <row r="6" spans="2:10" x14ac:dyDescent="0.25">
      <c r="B6" s="2" t="s">
        <v>501</v>
      </c>
    </row>
    <row r="7" spans="2:10" x14ac:dyDescent="0.25">
      <c r="B7" s="2" t="s">
        <v>502</v>
      </c>
      <c r="C7" s="2" t="s">
        <v>505</v>
      </c>
    </row>
    <row r="8" spans="2:10" x14ac:dyDescent="0.25">
      <c r="B8" s="2" t="s">
        <v>503</v>
      </c>
    </row>
    <row r="10" spans="2:10" x14ac:dyDescent="0.25">
      <c r="J10" s="2" t="s">
        <v>515</v>
      </c>
    </row>
    <row r="11" spans="2:10" x14ac:dyDescent="0.25">
      <c r="B11" s="2" t="s">
        <v>506</v>
      </c>
      <c r="G11" s="2" t="s">
        <v>511</v>
      </c>
    </row>
    <row r="12" spans="2:10" x14ac:dyDescent="0.25">
      <c r="B12" s="2" t="s">
        <v>507</v>
      </c>
      <c r="G12" s="2" t="s">
        <v>512</v>
      </c>
    </row>
    <row r="13" spans="2:10" x14ac:dyDescent="0.25">
      <c r="B13" s="2" t="s">
        <v>508</v>
      </c>
      <c r="G13" s="2" t="s">
        <v>513</v>
      </c>
    </row>
    <row r="14" spans="2:10" x14ac:dyDescent="0.25">
      <c r="B14" s="2" t="s">
        <v>509</v>
      </c>
      <c r="G14" s="2" t="s">
        <v>514</v>
      </c>
    </row>
    <row r="15" spans="2:10" x14ac:dyDescent="0.25">
      <c r="B15" s="2" t="s">
        <v>510</v>
      </c>
    </row>
    <row r="16" spans="2:10" x14ac:dyDescent="0.25">
      <c r="B16" s="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6384" width="11.42578125" style="2"/>
  </cols>
  <sheetData>
    <row r="1" spans="2:2" s="1" customFormat="1" x14ac:dyDescent="0.25"/>
    <row r="2" spans="2:2" s="1" customFormat="1" x14ac:dyDescent="0.25"/>
    <row r="3" spans="2:2" s="1" customFormat="1" x14ac:dyDescent="0.25"/>
    <row r="5" spans="2:2" x14ac:dyDescent="0.25">
      <c r="B5" s="27" t="s">
        <v>495</v>
      </c>
    </row>
    <row r="7" spans="2:2" x14ac:dyDescent="0.25">
      <c r="B7" s="2" t="s">
        <v>492</v>
      </c>
    </row>
    <row r="9" spans="2:2" x14ac:dyDescent="0.25">
      <c r="B9" s="2" t="s">
        <v>493</v>
      </c>
    </row>
    <row r="11" spans="2:2" x14ac:dyDescent="0.25">
      <c r="B11" s="2" t="s">
        <v>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31" activePane="bottomLeft" state="frozen"/>
      <selection activeCell="A7" sqref="A7"/>
      <selection pane="bottomLeft" activeCell="G41" sqref="G41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1" customFormat="1" x14ac:dyDescent="0.25"/>
    <row r="8" spans="1:8" s="1" customFormat="1" x14ac:dyDescent="0.25"/>
    <row r="9" spans="1:8" s="1" customFormat="1" x14ac:dyDescent="0.25"/>
    <row r="10" spans="1:8" x14ac:dyDescent="0.25">
      <c r="G10" s="90" t="s">
        <v>485</v>
      </c>
      <c r="H10" s="3" t="s">
        <v>486</v>
      </c>
    </row>
    <row r="11" spans="1:8" x14ac:dyDescent="0.25">
      <c r="B11" s="2" t="s">
        <v>52</v>
      </c>
    </row>
    <row r="12" spans="1:8" x14ac:dyDescent="0.25">
      <c r="B12" s="8" t="s">
        <v>53</v>
      </c>
      <c r="C12" s="8"/>
      <c r="D12" s="8"/>
      <c r="E12" s="8"/>
    </row>
    <row r="13" spans="1:8" x14ac:dyDescent="0.25">
      <c r="B13" s="7" t="s">
        <v>51</v>
      </c>
    </row>
    <row r="14" spans="1:8" x14ac:dyDescent="0.25"/>
    <row r="15" spans="1:8" x14ac:dyDescent="0.25">
      <c r="B15" s="27" t="s">
        <v>182</v>
      </c>
    </row>
    <row r="16" spans="1:8" hidden="1" x14ac:dyDescent="0.25"/>
    <row r="17" spans="2:7" hidden="1" x14ac:dyDescent="0.25">
      <c r="B17" s="2" t="s">
        <v>56</v>
      </c>
      <c r="C17" s="28" t="str">
        <f>'Start project'!C13</f>
        <v>facturasalud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"&amp;H10&amp;C18&amp;"\"&amp;C17</f>
        <v>cd C:\Users\mariaadelaida\Desktop\"laravel projects"\github\facturasalud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"&amp;H10&amp;C18&amp;"\"&amp;C17</f>
        <v>cd C:\Users\mariaadelaida\Desktop\"laravel projects"\github\facturasalud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92" t="s">
        <v>290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92" t="s">
        <v>265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92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--fields="year:string, from:date, to:date, customer_id:integer"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92" t="s">
        <v>537</v>
      </c>
      <c r="F39" s="3" t="str">
        <f>LEFT(D39,LEN(D39)-1)</f>
        <v>validation</v>
      </c>
      <c r="G39" s="3" t="str">
        <f>UPPER(LEFT(F39,1))&amp;RIGHT(F39,LEN(F39)-1)</f>
        <v>Validation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92" t="s">
        <v>538</v>
      </c>
      <c r="D41" s="92" t="s">
        <v>41</v>
      </c>
      <c r="F41" s="2" t="s">
        <v>21</v>
      </c>
      <c r="G41" s="92"/>
      <c r="H41" s="92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 ")&amp;C41&amp;":"&amp;D41,"")</f>
        <v>year:string</v>
      </c>
      <c r="O41" s="22" t="str">
        <f>IF(AND(G41&lt;&gt;"",H41&lt;&gt;""),", "&amp;G41&amp;":"&amp;H41,"")</f>
        <v/>
      </c>
      <c r="P41" s="22" t="str">
        <f>P40&amp;N41</f>
        <v>year:string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92" t="s">
        <v>539</v>
      </c>
      <c r="D42" s="92" t="s">
        <v>43</v>
      </c>
      <c r="F42" s="2" t="s">
        <v>22</v>
      </c>
      <c r="G42" s="92"/>
      <c r="H42" s="92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>IF(AND(C42&lt;&gt;"",D42&lt;&gt;""),IF(N41="concatenator1","",", ")&amp;C42&amp;":"&amp;D42,"")</f>
        <v>, from:date</v>
      </c>
      <c r="O42" s="22" t="str">
        <f t="shared" ref="O42:O50" si="2">IF(AND(G42&lt;&gt;"",H42&lt;&gt;""),", "&amp;G42&amp;":"&amp;H42,"")</f>
        <v/>
      </c>
      <c r="P42" s="22" t="str">
        <f t="shared" ref="P42:Q50" si="3">P41&amp;N42</f>
        <v>year:string, from:date</v>
      </c>
      <c r="Q42" s="22" t="str">
        <f t="shared" si="3"/>
        <v/>
      </c>
      <c r="S42" s="22" t="s">
        <v>141</v>
      </c>
    </row>
    <row r="43" spans="2:19" x14ac:dyDescent="0.25">
      <c r="B43" s="2" t="s">
        <v>13</v>
      </c>
      <c r="C43" s="92" t="s">
        <v>540</v>
      </c>
      <c r="D43" s="92" t="s">
        <v>43</v>
      </c>
      <c r="F43" s="2" t="s">
        <v>23</v>
      </c>
      <c r="G43" s="92"/>
      <c r="H43" s="92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ref="N43:N50" si="4">IF(AND(C43&lt;&gt;"",D43&lt;&gt;""),IF(N42="concatenator1","",", ")&amp;C43&amp;":"&amp;D43,"")</f>
        <v>, to:date</v>
      </c>
      <c r="O43" s="22" t="str">
        <f t="shared" si="2"/>
        <v/>
      </c>
      <c r="P43" s="22" t="str">
        <f t="shared" si="3"/>
        <v>year:string, from:date, to:date</v>
      </c>
      <c r="Q43" s="22" t="str">
        <f t="shared" si="3"/>
        <v/>
      </c>
    </row>
    <row r="44" spans="2:19" x14ac:dyDescent="0.25">
      <c r="B44" s="2" t="s">
        <v>14</v>
      </c>
      <c r="C44" s="92" t="s">
        <v>541</v>
      </c>
      <c r="D44" s="92" t="s">
        <v>40</v>
      </c>
      <c r="F44" s="2" t="s">
        <v>24</v>
      </c>
      <c r="G44" s="92"/>
      <c r="H44" s="92"/>
      <c r="J44" s="3">
        <f t="shared" si="0"/>
        <v>1</v>
      </c>
      <c r="K44" s="3">
        <f t="shared" si="1"/>
        <v>0</v>
      </c>
      <c r="M44" s="3" t="s">
        <v>43</v>
      </c>
      <c r="N44" s="22" t="str">
        <f t="shared" si="4"/>
        <v>, customer_id:integer</v>
      </c>
      <c r="O44" s="22" t="str">
        <f t="shared" si="2"/>
        <v/>
      </c>
      <c r="P44" s="22" t="str">
        <f t="shared" si="3"/>
        <v>year:string, from:date, to:date, customer_id:integer</v>
      </c>
      <c r="Q44" s="22" t="str">
        <f t="shared" si="3"/>
        <v/>
      </c>
    </row>
    <row r="45" spans="2:19" x14ac:dyDescent="0.25">
      <c r="B45" s="2" t="s">
        <v>15</v>
      </c>
      <c r="C45" s="92"/>
      <c r="D45" s="92"/>
      <c r="F45" s="2" t="s">
        <v>25</v>
      </c>
      <c r="G45" s="92"/>
      <c r="H45" s="92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4"/>
        <v/>
      </c>
      <c r="O45" s="22" t="str">
        <f t="shared" si="2"/>
        <v/>
      </c>
      <c r="P45" s="22" t="str">
        <f t="shared" si="3"/>
        <v>year:string, from:date, to:date, customer_id:integer</v>
      </c>
      <c r="Q45" s="22" t="str">
        <f t="shared" si="3"/>
        <v/>
      </c>
    </row>
    <row r="46" spans="2:19" x14ac:dyDescent="0.25">
      <c r="B46" s="2" t="s">
        <v>16</v>
      </c>
      <c r="C46" s="92"/>
      <c r="D46" s="92"/>
      <c r="F46" s="2" t="s">
        <v>26</v>
      </c>
      <c r="G46" s="92"/>
      <c r="H46" s="92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4"/>
        <v/>
      </c>
      <c r="O46" s="22" t="str">
        <f t="shared" si="2"/>
        <v/>
      </c>
      <c r="P46" s="22" t="str">
        <f t="shared" si="3"/>
        <v>year:string, from:date, to:date, customer_id:integer</v>
      </c>
      <c r="Q46" s="22" t="str">
        <f t="shared" si="3"/>
        <v/>
      </c>
    </row>
    <row r="47" spans="2:19" x14ac:dyDescent="0.25">
      <c r="B47" s="2" t="s">
        <v>17</v>
      </c>
      <c r="C47" s="92"/>
      <c r="D47" s="92"/>
      <c r="F47" s="2" t="s">
        <v>27</v>
      </c>
      <c r="G47" s="92"/>
      <c r="H47" s="92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4"/>
        <v/>
      </c>
      <c r="O47" s="22" t="str">
        <f t="shared" si="2"/>
        <v/>
      </c>
      <c r="P47" s="22" t="str">
        <f t="shared" si="3"/>
        <v>year:string, from:date, to:date, customer_id:integer</v>
      </c>
      <c r="Q47" s="22" t="str">
        <f t="shared" si="3"/>
        <v/>
      </c>
    </row>
    <row r="48" spans="2:19" x14ac:dyDescent="0.25">
      <c r="B48" s="2" t="s">
        <v>18</v>
      </c>
      <c r="C48" s="92"/>
      <c r="D48" s="92"/>
      <c r="F48" s="2" t="s">
        <v>28</v>
      </c>
      <c r="G48" s="92"/>
      <c r="H48" s="92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4"/>
        <v/>
      </c>
      <c r="O48" s="22" t="str">
        <f t="shared" si="2"/>
        <v/>
      </c>
      <c r="P48" s="22" t="str">
        <f t="shared" si="3"/>
        <v>year:string, from:date, to:date, customer_id:integer</v>
      </c>
      <c r="Q48" s="22" t="str">
        <f t="shared" si="3"/>
        <v/>
      </c>
    </row>
    <row r="49" spans="2:17" x14ac:dyDescent="0.25">
      <c r="B49" s="2" t="s">
        <v>19</v>
      </c>
      <c r="C49" s="92"/>
      <c r="D49" s="92"/>
      <c r="F49" s="2" t="s">
        <v>29</v>
      </c>
      <c r="G49" s="92"/>
      <c r="H49" s="92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4"/>
        <v/>
      </c>
      <c r="O49" s="22" t="str">
        <f t="shared" si="2"/>
        <v/>
      </c>
      <c r="P49" s="22" t="str">
        <f t="shared" si="3"/>
        <v>year:string, from:date, to:date, customer_id:integer</v>
      </c>
      <c r="Q49" s="22" t="str">
        <f t="shared" si="3"/>
        <v/>
      </c>
    </row>
    <row r="50" spans="2:17" x14ac:dyDescent="0.25">
      <c r="B50" s="2" t="s">
        <v>20</v>
      </c>
      <c r="C50" s="92"/>
      <c r="D50" s="92"/>
      <c r="F50" s="2" t="s">
        <v>30</v>
      </c>
      <c r="G50" s="92"/>
      <c r="H50" s="92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4"/>
        <v/>
      </c>
      <c r="O50" s="22" t="str">
        <f t="shared" si="2"/>
        <v/>
      </c>
      <c r="P50" s="22" t="str">
        <f t="shared" si="3"/>
        <v>year:string, from:date, to:date, customer_id:integer</v>
      </c>
      <c r="Q50" s="22" t="str">
        <f t="shared" si="3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create_validations_table --fields="year:string, from:date, to:date, customer_id:integer"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Validation</v>
      </c>
      <c r="D56" s="8"/>
      <c r="E56" s="8"/>
      <c r="F56" s="8"/>
      <c r="G56" s="8"/>
    </row>
    <row r="57" spans="2:17" x14ac:dyDescent="0.25">
      <c r="J57" s="2" t="s">
        <v>284</v>
      </c>
    </row>
    <row r="58" spans="2:17" x14ac:dyDescent="0.25">
      <c r="J58" s="2" t="s">
        <v>285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validations</v>
      </c>
    </row>
    <row r="61" spans="2:17" x14ac:dyDescent="0.25">
      <c r="B61" s="2" t="s">
        <v>101</v>
      </c>
      <c r="D61" s="92" t="s">
        <v>534</v>
      </c>
    </row>
    <row r="62" spans="2:17" x14ac:dyDescent="0.25">
      <c r="B62" s="2" t="s">
        <v>102</v>
      </c>
      <c r="D62" s="92" t="s">
        <v>138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add_bottleneck_to_validations_table --fields="bottleneck:tinyinteger"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288</v>
      </c>
    </row>
    <row r="72" spans="2:11" x14ac:dyDescent="0.25"/>
    <row r="73" spans="2:11" x14ac:dyDescent="0.25">
      <c r="B73" s="2" t="s">
        <v>286</v>
      </c>
      <c r="C73" s="91" t="s">
        <v>61</v>
      </c>
      <c r="D73" s="17"/>
      <c r="E73" s="3" t="str">
        <f>LEFT(C73,LEN(C73)-1)</f>
        <v>user</v>
      </c>
    </row>
    <row r="74" spans="2:11" x14ac:dyDescent="0.25">
      <c r="B74" s="2" t="s">
        <v>287</v>
      </c>
      <c r="C74" s="91" t="s">
        <v>291</v>
      </c>
      <c r="D74" s="17"/>
      <c r="E74" s="3" t="str">
        <f>LEFT(C74,LEN(C74)-1)</f>
        <v>group</v>
      </c>
    </row>
    <row r="75" spans="2:11" x14ac:dyDescent="0.25"/>
    <row r="76" spans="2:11" x14ac:dyDescent="0.25">
      <c r="B76" s="2" t="s">
        <v>289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add_group_id_to_users_table --fields="group_id:integer"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add_user_id_to_groups_table --fields="user_id:integer"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users groups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346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4" activePane="bottomLeft" state="frozen"/>
      <selection pane="bottomLeft" activeCell="B58" sqref="B58"/>
    </sheetView>
  </sheetViews>
  <sheetFormatPr baseColWidth="10" defaultColWidth="11.42578125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413</v>
      </c>
    </row>
    <row r="6" spans="1:45" x14ac:dyDescent="0.25">
      <c r="B6" s="2" t="s">
        <v>414</v>
      </c>
    </row>
    <row r="7" spans="1:45" x14ac:dyDescent="0.25">
      <c r="B7" s="2" t="s">
        <v>415</v>
      </c>
    </row>
    <row r="12" spans="1:45" x14ac:dyDescent="0.25">
      <c r="B12" s="2" t="s">
        <v>367</v>
      </c>
      <c r="X12" s="2" t="s">
        <v>396</v>
      </c>
    </row>
    <row r="13" spans="1:45" x14ac:dyDescent="0.25">
      <c r="B13" s="2" t="s">
        <v>368</v>
      </c>
      <c r="C13" s="2" t="s">
        <v>369</v>
      </c>
      <c r="D13" s="2" t="s">
        <v>370</v>
      </c>
      <c r="E13" s="2" t="s">
        <v>407</v>
      </c>
      <c r="H13" s="2" t="s">
        <v>368</v>
      </c>
      <c r="I13" s="2" t="s">
        <v>369</v>
      </c>
      <c r="J13" s="2" t="s">
        <v>370</v>
      </c>
      <c r="K13" s="2" t="s">
        <v>371</v>
      </c>
      <c r="L13" s="3" t="s">
        <v>373</v>
      </c>
      <c r="M13" s="3" t="s">
        <v>372</v>
      </c>
      <c r="P13" s="2" t="s">
        <v>395</v>
      </c>
      <c r="X13" s="78"/>
      <c r="AF13" s="2" t="s">
        <v>397</v>
      </c>
      <c r="AM13" s="2" t="s">
        <v>398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year</v>
      </c>
      <c r="C14" s="73" t="s">
        <v>404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array('year','pray','pray','1')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year=$('#input_validation_year').val();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year:year</v>
      </c>
      <c r="Y14" s="2" t="str">
        <f>Y13&amp;W14&amp;X14</f>
        <v>year:year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$_POST['year']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$insert-&gt;year=$_POST['year'];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from</v>
      </c>
      <c r="C15" s="73" t="s">
        <v>405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,array('from','number','number','2')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from=$('#input_validation_from').val();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from:from</v>
      </c>
      <c r="Y15" s="2" t="str">
        <f t="shared" ref="Y15:Y23" si="7">Y14&amp;W15&amp;X15</f>
        <v>year:year,from:from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$_POST['from']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$insert-&gt;from=$_POST['from'];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to</v>
      </c>
      <c r="C16" s="73" t="s">
        <v>406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,array('to','answer','answer','1')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to=$('#input_validation_to').val();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to:to</v>
      </c>
      <c r="Y16" s="2" t="str">
        <f t="shared" si="7"/>
        <v>year:year,from:from,to:to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$_POST['to']</v>
      </c>
      <c r="AL16" s="76" t="str">
        <f t="shared" si="11"/>
        <v/>
      </c>
      <c r="AM16" s="82" t="str">
        <f t="shared" si="12"/>
        <v>$insert-&gt;to=$_POST['to'];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>customer_id</v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>,</v>
      </c>
      <c r="M17" s="69" t="str">
        <f t="shared" si="2"/>
        <v>,array('customer_id','','','')</v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>var customer_id=$('#input_validation_customer_id').val();</v>
      </c>
      <c r="V17" s="75" t="str">
        <f>IF(H17&lt;&gt;"","var "&amp;H17&amp;"=$('#input_"&amp;'tables and models'!$F$39&amp;"_"&amp;H17&amp;"').val();","")</f>
        <v/>
      </c>
      <c r="W17" s="80" t="str">
        <f t="shared" si="5"/>
        <v>,</v>
      </c>
      <c r="X17" s="77" t="str">
        <f t="shared" si="6"/>
        <v>customer_id:customer_id</v>
      </c>
      <c r="Y17" s="2" t="str">
        <f t="shared" si="7"/>
        <v>year:year,from:from,to:to,customer_id:customer_id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>$_POST['customer_id']</v>
      </c>
      <c r="AL17" s="76" t="str">
        <f t="shared" si="11"/>
        <v/>
      </c>
      <c r="AM17" s="82" t="str">
        <f t="shared" si="12"/>
        <v>$insert-&gt;customer_id=$_POST['customer_id'];</v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year:year,from:from,to:to,customer_id:customer_id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year:year,from:from,to:to,customer_id:customer_id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year:year,from:from,to:to,customer_id:customer_id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year:year,from:from,to:to,customer_id:customer_id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year:year,from:from,to:to,customer_id:customer_id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year:year,from:from,to:to,customer_id:customer_id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387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374</v>
      </c>
      <c r="B27" s="71" t="str">
        <f>"        "&amp;M14&amp;M15&amp;M16</f>
        <v xml:space="preserve">        array('year','pray','pray','1'),array('from','number','number','2'),array('to','answer','answer','1')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375</v>
      </c>
      <c r="B28" s="71" t="str">
        <f>"        "&amp;M17&amp;M18&amp;M19</f>
        <v xml:space="preserve">        ,array('customer_id','','','')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376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377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378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379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386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383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384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385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408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409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class='newinput_validation' type='text' id='input_validation_{{$h[0]}}'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416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class='newselect_validation'  id='input_validation_{{$h[0]}}'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422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418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419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421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420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417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410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412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class='newinput_validation' type='hidden' id='input_validation_{{$h[0]}}'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411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id='createnewvalidation_row'&gt;Save&lt;/button&gt;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id='wait_while_creating_validation'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388</v>
      </c>
    </row>
    <row r="61" spans="1:10" x14ac:dyDescent="0.25">
      <c r="B61" s="13" t="str">
        <f>"$('#createnew"&amp;'tables and models'!F39&amp;"_row').click(function(){"</f>
        <v>$('#createnewvalidation_row').click(function(){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374</v>
      </c>
      <c r="B62" s="76" t="str">
        <f>"    "&amp;P14&amp;P15&amp;P16</f>
        <v xml:space="preserve">    var year=$('#input_validation_year').val();var from=$('#input_validation_from').val();var to=$('#input_validation_to').val();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375</v>
      </c>
      <c r="B63" s="76" t="str">
        <f>"    "&amp;P17&amp;P18&amp;P19</f>
        <v xml:space="preserve">    var customer_id=$('#input_validation_customer_id').val();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376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377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378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379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389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$('#wait_while_creating_validation').show();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390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$.post(base+'/ajax/validationnew',{year:year,from:from,to:to,customer_id:customer_id},function(d){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$('#createnewvalidation_row').show();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$('#wait_while_creating_validation').hide();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$('.newinput_validation').val('');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391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392</v>
      </c>
    </row>
    <row r="80" spans="1:10" x14ac:dyDescent="0.25">
      <c r="B80" s="71" t="str">
        <f>"    public function post"&amp;'tables and models'!G39&amp;"new (){"</f>
        <v xml:space="preserve">    public function postValidationnew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Validation;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374</v>
      </c>
      <c r="B82" s="76" t="str">
        <f>"    "&amp;AM14&amp;AM15&amp;AM16</f>
        <v xml:space="preserve">    $insert-&gt;year=$_POST['year'];$insert-&gt;from=$_POST['from'];$insert-&gt;to=$_POST['to'];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375</v>
      </c>
      <c r="B83" s="76" t="str">
        <f>"    "&amp;AM17&amp;AM18&amp;AM19</f>
        <v xml:space="preserve">    $insert-&gt;customer_id=$_POST['customer_id'];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376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377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378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379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399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394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393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423</v>
      </c>
      <c r="D96" s="2" t="s">
        <v>427</v>
      </c>
      <c r="E96" s="2" t="s">
        <v>429</v>
      </c>
      <c r="F96" s="2" t="s">
        <v>440</v>
      </c>
      <c r="I96" s="2" t="s">
        <v>423</v>
      </c>
      <c r="J96" s="2" t="s">
        <v>427</v>
      </c>
      <c r="K96" s="2" t="s">
        <v>428</v>
      </c>
      <c r="L96" s="2" t="s">
        <v>440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year</v>
      </c>
      <c r="C97" s="76" t="s">
        <v>430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array('year','Name','1','1','1')</v>
      </c>
      <c r="O97" s="8" t="str">
        <f>IF(AND(B97&lt;&gt;"",E97=1),M97&amp;B97&amp;":"&amp;B97,"")</f>
        <v>year:year</v>
      </c>
      <c r="P97" s="82" t="str">
        <f>P96&amp;O97</f>
        <v>year:year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year=$('#input_validationyear'+id).val();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'year'=&gt;$_POST['year']</v>
      </c>
      <c r="AG97" s="82" t="str">
        <f>AG96&amp;AF97</f>
        <v>'year'=&gt;$_POST['year']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from</v>
      </c>
      <c r="C98" s="76" t="s">
        <v>433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,array('from','Amount','1','1','1')</v>
      </c>
      <c r="O98" s="8" t="str">
        <f t="shared" ref="O98:O106" si="16">IF(AND(B98&lt;&gt;"",E98=1),M98&amp;B98&amp;":"&amp;B98,"")</f>
        <v>,from:from</v>
      </c>
      <c r="P98" s="82" t="str">
        <f>P97&amp;O98</f>
        <v>year:year,from:from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from=$('#input_validationfrom'+id).val();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,'from'=&gt;$_POST['from']</v>
      </c>
      <c r="AG98" s="82" t="str">
        <f t="shared" ref="AG98:AG106" si="21">AG97&amp;AF98</f>
        <v>'year'=&gt;$_POST['year'],'from'=&gt;$_POST['from']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to</v>
      </c>
      <c r="C99" s="76" t="s">
        <v>434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,array('to','Description','1','1','1')</v>
      </c>
      <c r="O99" s="8" t="str">
        <f t="shared" si="16"/>
        <v>,to:to</v>
      </c>
      <c r="P99" s="82" t="str">
        <f t="shared" ref="P99:P106" si="24">P98&amp;O99</f>
        <v>year:year,from:from,to:to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to=$('#input_validationto'+id).val();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,'to'=&gt;$_POST['to']</v>
      </c>
      <c r="AG99" s="82" t="str">
        <f t="shared" si="21"/>
        <v>'year'=&gt;$_POST['year'],'from'=&gt;$_POST['from'],'to'=&gt;$_POST['to']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>customer_id</v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>,</v>
      </c>
      <c r="N100" s="79" t="str">
        <f t="shared" si="15"/>
        <v>,array('customer_id','','','','')</v>
      </c>
      <c r="O100" s="8" t="str">
        <f t="shared" si="16"/>
        <v/>
      </c>
      <c r="P100" s="82" t="str">
        <f t="shared" si="24"/>
        <v>year:year,from:from,to:to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'year'=&gt;$_POST['year'],'from'=&gt;$_POST['from'],'to'=&gt;$_POST['to']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year:year,from:from,to:to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'year'=&gt;$_POST['year'],'from'=&gt;$_POST['from'],'to'=&gt;$_POST['to']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year:year,from:from,to:to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'year'=&gt;$_POST['year'],'from'=&gt;$_POST['from'],'to'=&gt;$_POST['to']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year:year,from:from,to:to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'year'=&gt;$_POST['year'],'from'=&gt;$_POST['from'],'to'=&gt;$_POST['to']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year:year,from:from,to:to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'year'=&gt;$_POST['year'],'from'=&gt;$_POST['from'],'to'=&gt;$_POST['to']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year:year,from:from,to:to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'year'=&gt;$_POST['year'],'from'=&gt;$_POST['from'],'to'=&gt;$_POST['to']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year:year,from:from,to:to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'year'=&gt;$_POST['year'],'from'=&gt;$_POST['from'],'to'=&gt;$_POST['to']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year:year,from:from,to:to</v>
      </c>
      <c r="AG107" s="2" t="str">
        <f>AG106&amp;AM106</f>
        <v>'year'=&gt;$_POST['year'],'from'=&gt;$_POST['from'],'to'=&gt;$_POST['to']</v>
      </c>
    </row>
    <row r="109" spans="1:39" x14ac:dyDescent="0.25">
      <c r="B109" s="2" t="s">
        <v>424</v>
      </c>
    </row>
    <row r="110" spans="1:39" x14ac:dyDescent="0.25">
      <c r="B110" s="2" t="s">
        <v>425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426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374</v>
      </c>
      <c r="B113" s="71" t="str">
        <f>"    "&amp;N97&amp;N98&amp;N99</f>
        <v xml:space="preserve">    array('year','Name','1','1','1'),array('from','Amount','1','1','1'),array('to','Description','1','1','1')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375</v>
      </c>
      <c r="B114" s="71" t="str">
        <f>"    "&amp;N100&amp;N101&amp;N102</f>
        <v xml:space="preserve">    ,array('customer_id','','','','')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376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377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378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379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456</v>
      </c>
    </row>
    <row r="124" spans="1:10" x14ac:dyDescent="0.25">
      <c r="B124" s="13" t="str">
        <f>"@foreach("&amp;'tables and models'!G39&amp;"::all() as $m) {{--m first letter of model word--}}"</f>
        <v>@foreach(Validation::all()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431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id='validation_row{{$m-&gt;id}}' class='validation_row'&gt;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if($r[3]==1){$class='validation_editable'.$m-&gt;id;$m_id='validation_'.$r[0].'_row'.$m-&gt;id;}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438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validation_inputhidden{{$m-&gt;id}}'&gt;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id='input_validation{{$r[0].$m-&gt;id}}'&gt;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446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439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432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id='edit_validation{{$m-&gt;id}}'&gt;Edit&lt;/button&gt;&lt;/spam&gt;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class='validation_inputhidden{{$m-&gt;id}}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id='canceledit_validation{{$m-&gt;id}}'&gt;Cancel&lt;/button&gt;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id='confirmedit_validation{{$m-&gt;id}}'&gt;Update&lt;/button&gt;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444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id='delete_validation{{$m-&gt;id}}'&gt;Delete&lt;/button&gt;&lt;/spam&gt;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class='validation_deletehidden{{$m-&gt;id}}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457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id='canceldelete_validation{{$m-&gt;id}}'&gt;Cancel&lt;/a&gt;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id='yesdelete_validation{{$m-&gt;id}}'&gt;Confirm&lt;/a&gt;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444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id='wait_while_updating_validation{{$m-&gt;id}}'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388</v>
      </c>
    </row>
    <row r="158" spans="2:10" x14ac:dyDescent="0.25">
      <c r="B158" s="13" t="str">
        <f>"$('."&amp;'tables and models'!F39&amp;"_row').each(function(){"</f>
        <v>$('.validation_row').each(function(){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441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id=id.replace('validation_row','');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start_actionvalidation(id);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442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start_actionvalidation(id)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$('#edit_validation'+id).click(function(){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443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$('.validation_editable'+id).hide();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$('.validation_inputhidden'+id).show();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391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$('#canceledit_validation'+id).click(function(){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$('#edit_validation'+id).show();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$('.validation_editable'+id).show();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$('.validation_inputhidden'+id).hide();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391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$('#confirmedit_validation'+id).click(function(){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$('#wait_while_updating_validation'+id).show();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$('.validation_inputhidden'+id).hide();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$('.validation_editable'+id).show();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$('#delete_validation'+id).hide();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$('.validation_deletehidden'+id).hide();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445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447</v>
      </c>
      <c r="B183" s="13" t="str">
        <f>"        "&amp;X97&amp;X98&amp;X99&amp;X100&amp;X101&amp;X102&amp;X103&amp;X104&amp;X105&amp;X106</f>
        <v xml:space="preserve">        var year=$('#input_validationyear'+id).val();var from=$('#input_validationfrom'+id).val();var to=$('#input_validationto'+id).val();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448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$.post(base+'/ajax/validationupdate',{id:id,year:year,from:from,to:to,customer_id:customer_id},function(d){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450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449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391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$('#delete_validation'+id).click(function(){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443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$('.validation_deletehidden'+id).show();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391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$('#canceldelete_validation'+id).click(function(){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$('.validation_deletehidden'+id).hide();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$('#delete_validation'+id).show();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391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$('#yesdelete_validation'+id).click(function(){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$('.validation_deletehidden'+id).hide();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$('#wait_while_updating_validation'+id).show();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445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$.post(base+'/ajax/validationdelete',{id:id,},function(d){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450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449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391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451</v>
      </c>
    </row>
    <row r="208" spans="2:10" x14ac:dyDescent="0.25">
      <c r="B208" s="13" t="str">
        <f>"    public function post"&amp;'tables and models'!G39&amp;"update (){"</f>
        <v xml:space="preserve">    public function postValidationupdate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452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453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'year'=&gt;$_POST['year'],'from'=&gt;$_POST['from'],'to'=&gt;$_POST['to']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454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Validation::find($id)-&gt;update($u);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455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postValidationdelete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Validation::find($_POST['id'])-&gt;delete();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455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347</v>
      </c>
    </row>
    <row r="226" spans="2:7" x14ac:dyDescent="0.25">
      <c r="B226" s="2" t="s">
        <v>348</v>
      </c>
    </row>
    <row r="227" spans="2:7" x14ac:dyDescent="0.25">
      <c r="B227" s="2" t="s">
        <v>350</v>
      </c>
    </row>
    <row r="228" spans="2:7" x14ac:dyDescent="0.25">
      <c r="B228" s="64" t="s">
        <v>366</v>
      </c>
      <c r="C228" s="17"/>
      <c r="D228" s="17"/>
      <c r="E228" s="17"/>
      <c r="F228" s="17"/>
    </row>
    <row r="230" spans="2:7" x14ac:dyDescent="0.25">
      <c r="B230" s="2" t="s">
        <v>381</v>
      </c>
    </row>
    <row r="231" spans="2:7" x14ac:dyDescent="0.25">
      <c r="B231" s="64" t="s">
        <v>382</v>
      </c>
      <c r="C231" s="17"/>
      <c r="D231" s="17"/>
      <c r="E231" s="17"/>
      <c r="F231" s="17"/>
    </row>
    <row r="233" spans="2:7" x14ac:dyDescent="0.25">
      <c r="B233" s="2" t="s">
        <v>380</v>
      </c>
    </row>
    <row r="234" spans="2:7" x14ac:dyDescent="0.25">
      <c r="B234" s="2" t="s">
        <v>356</v>
      </c>
    </row>
    <row r="235" spans="2:7" x14ac:dyDescent="0.25">
      <c r="B235" s="2" t="s">
        <v>351</v>
      </c>
    </row>
    <row r="236" spans="2:7" x14ac:dyDescent="0.25">
      <c r="B236" s="2" t="s">
        <v>355</v>
      </c>
    </row>
    <row r="237" spans="2:7" x14ac:dyDescent="0.25">
      <c r="B237" s="2" t="s">
        <v>352</v>
      </c>
    </row>
    <row r="238" spans="2:7" x14ac:dyDescent="0.25">
      <c r="B238" s="64" t="s">
        <v>365</v>
      </c>
      <c r="C238" s="17"/>
      <c r="D238" s="17"/>
      <c r="E238" s="17"/>
      <c r="F238" s="17"/>
      <c r="G238" s="17"/>
    </row>
    <row r="239" spans="2:7" x14ac:dyDescent="0.25">
      <c r="B239" s="65" t="s">
        <v>349</v>
      </c>
      <c r="C239" s="17"/>
      <c r="D239" s="17"/>
      <c r="E239" s="17"/>
      <c r="F239" s="17"/>
      <c r="G239" s="17"/>
    </row>
    <row r="240" spans="2:7" x14ac:dyDescent="0.25">
      <c r="B240" s="64" t="s">
        <v>362</v>
      </c>
      <c r="C240" s="17"/>
      <c r="D240" s="17"/>
      <c r="E240" s="17"/>
      <c r="F240" s="17"/>
      <c r="G240" s="17"/>
    </row>
    <row r="241" spans="2:8" x14ac:dyDescent="0.25">
      <c r="B241" s="65" t="s">
        <v>353</v>
      </c>
      <c r="C241" s="17"/>
      <c r="D241" s="17"/>
      <c r="E241" s="17"/>
      <c r="F241" s="17"/>
      <c r="G241" s="17"/>
    </row>
    <row r="242" spans="2:8" x14ac:dyDescent="0.25">
      <c r="B242" s="64" t="s">
        <v>361</v>
      </c>
      <c r="C242" s="17"/>
      <c r="D242" s="17"/>
      <c r="E242" s="17"/>
      <c r="F242" s="17"/>
      <c r="G242" s="17"/>
    </row>
    <row r="243" spans="2:8" x14ac:dyDescent="0.25">
      <c r="B243" s="65" t="s">
        <v>354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360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363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357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358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359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364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280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435</v>
      </c>
    </row>
    <row r="256" spans="2:8" x14ac:dyDescent="0.25">
      <c r="B256" s="2" t="s">
        <v>436</v>
      </c>
    </row>
    <row r="257" spans="2:2" x14ac:dyDescent="0.25">
      <c r="B257" s="2" t="s">
        <v>437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ColWidth="11.42578125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320</v>
      </c>
    </row>
    <row r="7" spans="2:10" x14ac:dyDescent="0.25">
      <c r="C7" s="53" t="s">
        <v>318</v>
      </c>
    </row>
    <row r="8" spans="2:10" x14ac:dyDescent="0.25">
      <c r="C8" s="62" t="s">
        <v>319</v>
      </c>
    </row>
    <row r="10" spans="2:10" x14ac:dyDescent="0.25">
      <c r="B10" s="2" t="s">
        <v>322</v>
      </c>
    </row>
    <row r="11" spans="2:10" x14ac:dyDescent="0.25">
      <c r="B11" s="63" t="s">
        <v>323</v>
      </c>
    </row>
    <row r="12" spans="2:10" x14ac:dyDescent="0.25">
      <c r="B12" s="63" t="s">
        <v>324</v>
      </c>
    </row>
    <row r="13" spans="2:10" x14ac:dyDescent="0.25">
      <c r="B13" s="63" t="s">
        <v>325</v>
      </c>
    </row>
    <row r="14" spans="2:10" x14ac:dyDescent="0.25">
      <c r="B14" s="18" t="s">
        <v>330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331</v>
      </c>
      <c r="D15" s="18"/>
      <c r="E15" s="18"/>
      <c r="F15" s="18" t="s">
        <v>326</v>
      </c>
      <c r="G15" s="18"/>
      <c r="H15" s="18"/>
      <c r="I15" s="18"/>
      <c r="J15" s="18"/>
    </row>
    <row r="16" spans="2:10" x14ac:dyDescent="0.25">
      <c r="B16" s="18"/>
      <c r="C16" s="18" t="s">
        <v>321</v>
      </c>
      <c r="D16" s="18"/>
      <c r="E16" s="18"/>
      <c r="F16" s="18"/>
      <c r="G16" s="18"/>
      <c r="H16" s="18" t="s">
        <v>327</v>
      </c>
      <c r="I16" s="18"/>
      <c r="J16" s="18"/>
    </row>
    <row r="17" spans="2:10" x14ac:dyDescent="0.25">
      <c r="B17" s="18" t="s">
        <v>328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329</v>
      </c>
    </row>
    <row r="21" spans="2:10" x14ac:dyDescent="0.25">
      <c r="B21" s="18" t="s">
        <v>334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335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336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333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332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25"/>
  <sheetViews>
    <sheetView zoomScaleNormal="100" workbookViewId="0">
      <pane ySplit="3" topLeftCell="A4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295</v>
      </c>
    </row>
    <row r="7" spans="2:5" x14ac:dyDescent="0.25">
      <c r="B7" s="2" t="s">
        <v>305</v>
      </c>
    </row>
    <row r="8" spans="2:5" x14ac:dyDescent="0.25">
      <c r="B8" s="2" t="s">
        <v>296</v>
      </c>
      <c r="C8" s="2" t="s">
        <v>297</v>
      </c>
      <c r="E8" s="23" t="s">
        <v>303</v>
      </c>
    </row>
    <row r="9" spans="2:5" x14ac:dyDescent="0.25">
      <c r="B9" s="2" t="s">
        <v>298</v>
      </c>
      <c r="C9" s="2" t="s">
        <v>299</v>
      </c>
      <c r="E9" s="23" t="s">
        <v>304</v>
      </c>
    </row>
    <row r="10" spans="2:5" x14ac:dyDescent="0.25">
      <c r="B10" s="2" t="s">
        <v>300</v>
      </c>
      <c r="C10" s="2" t="s">
        <v>301</v>
      </c>
      <c r="E10" s="23" t="s">
        <v>302</v>
      </c>
    </row>
    <row r="11" spans="2:5" x14ac:dyDescent="0.25">
      <c r="B11" s="2" t="s">
        <v>310</v>
      </c>
      <c r="C11" s="2" t="s">
        <v>311</v>
      </c>
      <c r="E11" s="23" t="s">
        <v>312</v>
      </c>
    </row>
    <row r="12" spans="2:5" x14ac:dyDescent="0.25">
      <c r="B12" s="2" t="s">
        <v>307</v>
      </c>
      <c r="C12" s="2" t="s">
        <v>308</v>
      </c>
      <c r="E12" s="23" t="s">
        <v>309</v>
      </c>
    </row>
    <row r="13" spans="2:5" x14ac:dyDescent="0.25">
      <c r="B13" s="2" t="s">
        <v>317</v>
      </c>
      <c r="C13" s="2" t="s">
        <v>315</v>
      </c>
      <c r="E13" s="23" t="s">
        <v>316</v>
      </c>
    </row>
    <row r="14" spans="2:5" x14ac:dyDescent="0.25">
      <c r="B14" s="2" t="s">
        <v>344</v>
      </c>
      <c r="C14" s="2" t="s">
        <v>345</v>
      </c>
      <c r="E14" s="23" t="s">
        <v>343</v>
      </c>
    </row>
    <row r="15" spans="2:5" x14ac:dyDescent="0.25">
      <c r="B15" s="11" t="s">
        <v>482</v>
      </c>
      <c r="C15" s="2" t="s">
        <v>483</v>
      </c>
      <c r="E15" s="23" t="s">
        <v>484</v>
      </c>
    </row>
    <row r="17" spans="2:5" x14ac:dyDescent="0.25">
      <c r="B17" s="2" t="s">
        <v>306</v>
      </c>
    </row>
    <row r="18" spans="2:5" x14ac:dyDescent="0.25">
      <c r="B18" s="2" t="s">
        <v>98</v>
      </c>
      <c r="C18" s="2" t="s">
        <v>313</v>
      </c>
      <c r="E18" s="3" t="s">
        <v>314</v>
      </c>
    </row>
    <row r="19" spans="2:5" x14ac:dyDescent="0.25">
      <c r="B19" s="2" t="s">
        <v>337</v>
      </c>
      <c r="C19" s="2" t="s">
        <v>338</v>
      </c>
      <c r="E19" s="3" t="s">
        <v>341</v>
      </c>
    </row>
    <row r="20" spans="2:5" x14ac:dyDescent="0.25">
      <c r="B20" s="2" t="s">
        <v>339</v>
      </c>
      <c r="C20" s="2" t="s">
        <v>340</v>
      </c>
      <c r="E20" s="3" t="s">
        <v>342</v>
      </c>
    </row>
    <row r="21" spans="2:5" x14ac:dyDescent="0.25">
      <c r="B21" s="2" t="s">
        <v>479</v>
      </c>
      <c r="C21" s="2" t="s">
        <v>480</v>
      </c>
      <c r="E21" s="3" t="s">
        <v>481</v>
      </c>
    </row>
    <row r="22" spans="2:5" x14ac:dyDescent="0.25">
      <c r="B22" s="2" t="s">
        <v>489</v>
      </c>
      <c r="C22" s="2" t="s">
        <v>490</v>
      </c>
      <c r="E22" s="3" t="s">
        <v>491</v>
      </c>
    </row>
    <row r="23" spans="2:5" x14ac:dyDescent="0.25">
      <c r="B23" s="2" t="s">
        <v>496</v>
      </c>
      <c r="C23" s="2" t="s">
        <v>497</v>
      </c>
      <c r="E23" s="3" t="s">
        <v>498</v>
      </c>
    </row>
    <row r="24" spans="2:5" x14ac:dyDescent="0.25">
      <c r="B24" s="2" t="s">
        <v>520</v>
      </c>
      <c r="C24" s="2" t="s">
        <v>521</v>
      </c>
      <c r="E24" s="3" t="s">
        <v>522</v>
      </c>
    </row>
    <row r="25" spans="2:5" x14ac:dyDescent="0.25">
      <c r="B25" s="2" t="s">
        <v>523</v>
      </c>
      <c r="C25" s="2" t="s">
        <v>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Index</vt:lpstr>
      <vt:lpstr>Start project</vt:lpstr>
      <vt:lpstr>view controllers</vt:lpstr>
      <vt:lpstr>brain programming</vt:lpstr>
      <vt:lpstr>cleaning protocol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2014-05-14T07:57:11Z</dcterms:modified>
</cp:coreProperties>
</file>