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csv" sheetId="30" r:id="rId4"/>
    <sheet name="tables and models" sheetId="23" r:id="rId5"/>
    <sheet name="ST2 snippets" sheetId="29" r:id="rId6"/>
    <sheet name="Laravel" sheetId="1" state="hidden" r:id="rId7"/>
    <sheet name="CRUD v1" sheetId="18" r:id="rId8"/>
    <sheet name="Modal" sheetId="28" r:id="rId9"/>
    <sheet name="Modal edit form" sheetId="19" state="hidden" r:id="rId10"/>
    <sheet name="imperfect update v1" sheetId="20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git commands" sheetId="24" r:id="rId17"/>
    <sheet name="Test unit v1" sheetId="25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3" l="1"/>
  <c r="E74" i="23"/>
  <c r="E73" i="23"/>
  <c r="C78" i="23" s="1"/>
  <c r="C77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G39" i="23" s="1"/>
  <c r="C56" i="23" s="1"/>
  <c r="F36" i="23"/>
  <c r="F35" i="23"/>
  <c r="F34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6" i="23" l="1"/>
  <c r="C54" i="23" s="1"/>
  <c r="B18" i="19" l="1"/>
  <c r="C13" i="19"/>
  <c r="B15" i="19" s="1"/>
  <c r="D37" i="19" l="1"/>
  <c r="B46" i="19"/>
  <c r="B44" i="19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G16" i="11"/>
  <c r="D16" i="11"/>
  <c r="G15" i="11"/>
  <c r="I15" i="11" s="1"/>
  <c r="D15" i="11"/>
  <c r="D11" i="11"/>
  <c r="D62" i="13" l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<sst xmlns="http://schemas.openxmlformats.org/spreadsheetml/2006/main" count="873" uniqueCount="619">
  <si>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</si>
  <si>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</si>
  <si>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</si>
  <si>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</si>
  <si>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</si>
  <si>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</si>
  <si>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</si>
  <si>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</si>
  <si>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</si>
  <si>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</si>
  <si>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</si>
  <si>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</si>
  <si>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</si>
  <si>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</si>
  <si>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</si>
  <si>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</si>
  <si>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</si>
  <si>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</si>
  <si>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</si>
  <si>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</si>
  <si>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</si>
  <si>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</si>
  <si>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</si>
  <si>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</si>
  <si>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</si>
  <si>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</si>
  <si>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</si>
  <si>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</si>
  <si>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</si>
  <si>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</si>
  <si>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</si>
  <si>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</si>
  <si>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</si>
  <si>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</si>
  <si>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</si>
  <si>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</si>
  <si>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</si>
  <si>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</si>
  <si>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</si>
  <si>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</si>
  <si>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</si>
  <si>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</si>
  <si>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</si>
  <si>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</si>
  <si>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</si>
  <si>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</si>
  <si>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</si>
  <si>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</si>
  <si>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</si>
  <si>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</si>
  <si>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</si>
  <si>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</si>
  <si>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</si>
  <si>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</si>
  <si>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</si>
  <si>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</si>
  <si>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</si>
  <si>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</si>
  <si>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</si>
  <si>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</si>
  <si>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</si>
  <si>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</si>
  <si>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</si>
  <si>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</si>
  <si>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</si>
  <si>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</si>
  <si>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</si>
  <si>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</si>
  <si>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</si>
  <si>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</si>
  <si>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</si>
  <si>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</si>
  <si>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</si>
  <si>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</si>
  <si>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</si>
  <si>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</si>
  <si>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</si>
  <si>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</si>
  <si>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</si>
  <si>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</si>
  <si>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</si>
  <si>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</si>
  <si>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</si>
  <si>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</si>
  <si>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</si>
  <si>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</si>
  <si>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</si>
  <si>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</si>
  <si>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</si>
  <si>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</si>
  <si>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</si>
  <si>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</si>
  <si>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</si>
  <si>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</si>
  <si>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</si>
  <si>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</si>
  <si>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</si>
  <si>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</si>
  <si>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</si>
  <si>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</si>
  <si>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</si>
  <si>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</si>
  <si>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</si>
  <si>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</si>
  <si>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</si>
  <si>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</si>
  <si>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</si>
  <si>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</si>
  <si>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</si>
  <si>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</si>
  <si>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</si>
  <si>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</si>
  <si>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</si>
  <si>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</si>
  <si>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</si>
  <si>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</si>
  <si>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</si>
  <si>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</si>
  <si>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</si>
  <si>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</si>
  <si>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</si>
  <si>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</si>
  <si>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</si>
  <si>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</si>
  <si>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</si>
  <si>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</si>
  <si>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</si>
  <si>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</si>
  <si>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</si>
  <si>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</si>
  <si>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</si>
  <si>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</si>
  <si>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</si>
  <si>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</si>
  <si>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</si>
  <si>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</si>
  <si>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</si>
  <si>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</si>
  <si>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</si>
  <si>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</si>
  <si>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</si>
  <si>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</si>
  <si>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</si>
  <si>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</si>
  <si>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</si>
  <si>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</si>
  <si>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</si>
  <si>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</si>
  <si>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</si>
  <si>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</si>
  <si>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</si>
  <si>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</si>
  <si>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</si>
  <si>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</si>
  <si>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</si>
  <si>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</si>
  <si>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</si>
  <si>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</si>
  <si>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</si>
  <si>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</si>
  <si>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</si>
  <si>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</si>
  <si>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p_owner</t>
  </si>
  <si>
    <t>projects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</si>
  <si>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</si>
  <si>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</si>
  <si>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</si>
  <si>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</si>
  <si>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</si>
  <si>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</si>
  <si>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</si>
  <si>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</si>
  <si>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</si>
  <si>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</si>
  <si>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</si>
  <si>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</si>
  <si>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</si>
  <si>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</si>
  <si>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</si>
  <si>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</si>
  <si>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</si>
  <si>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</si>
  <si>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</si>
  <si>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</si>
  <si>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</si>
  <si>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</si>
  <si>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</si>
  <si>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</si>
  <si>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</si>
  <si>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</si>
  <si>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</si>
  <si>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</si>
  <si>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</si>
  <si>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</si>
  <si>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</si>
  <si>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</si>
  <si>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</si>
  <si>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</si>
  <si>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</si>
  <si>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</si>
  <si>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</si>
  <si>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</si>
  <si>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</si>
  <si>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</si>
  <si>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</si>
  <si>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</si>
  <si>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</si>
  <si>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</si>
  <si>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</si>
  <si>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</si>
  <si>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</si>
  <si>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</si>
  <si>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</si>
  <si>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</si>
  <si>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</si>
  <si>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</si>
  <si>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</si>
  <si>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</si>
  <si>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</si>
  <si>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</si>
  <si>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</si>
  <si>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</si>
  <si>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</si>
  <si>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</si>
  <si>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</si>
  <si>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</si>
  <si>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</si>
  <si>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</si>
  <si>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</si>
  <si>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</si>
  <si>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</si>
  <si>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</si>
  <si>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</si>
  <si>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</si>
  <si>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</si>
  <si>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</si>
  <si>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</si>
  <si>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</si>
  <si>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table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</si>
  <si>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</si>
  <si>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</si>
  <si>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</si>
  <si>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</si>
  <si>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</si>
  <si>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</si>
  <si>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</si>
  <si>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</si>
  <si>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</si>
  <si>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</si>
  <si>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</si>
  <si>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</si>
  <si>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</si>
  <si>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</si>
  <si>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</si>
  <si>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</si>
  <si>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</si>
  <si>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</si>
  <si>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</si>
  <si>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</si>
  <si>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</si>
  <si>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</si>
  <si>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</si>
  <si>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</si>
  <si>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</si>
  <si>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</si>
  <si>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</si>
  <si>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</si>
  <si>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</si>
  <si>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</si>
  <si>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</si>
  <si>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</si>
  <si>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</si>
  <si>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</si>
  <si>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</si>
  <si>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</si>
  <si>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</si>
  <si>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</si>
  <si>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</si>
  <si>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</si>
  <si>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</si>
  <si>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</si>
  <si>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</si>
  <si>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</si>
  <si>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</si>
  <si>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</si>
  <si>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</si>
  <si>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</si>
  <si>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</si>
  <si>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</si>
  <si>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</si>
  <si>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</si>
  <si>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</si>
  <si>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</si>
  <si>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</si>
  <si>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</si>
  <si>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</si>
  <si>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</si>
  <si>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</si>
  <si>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</si>
  <si>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</si>
  <si>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</si>
  <si>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</si>
  <si>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</si>
  <si>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</si>
  <si>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</si>
  <si>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</si>
  <si>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</si>
  <si>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</si>
  <si>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</si>
  <si>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</si>
  <si>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</si>
  <si>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</si>
  <si>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</si>
  <si>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</si>
  <si>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</si>
  <si>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</si>
  <si>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</si>
  <si>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</si>
  <si>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</si>
  <si>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</si>
  <si>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</si>
  <si>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</si>
  <si>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</si>
  <si>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</si>
  <si>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</si>
  <si>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</si>
  <si>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</si>
  <si>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</si>
  <si>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</si>
  <si>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</si>
  <si>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</si>
  <si>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</si>
  <si>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</si>
  <si>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</si>
  <si>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</si>
  <si>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</si>
  <si>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</si>
  <si>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</si>
  <si>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</si>
  <si>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</si>
  <si>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</si>
  <si>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</si>
  <si>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</si>
  <si>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</si>
  <si>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</si>
  <si>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</si>
  <si>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</si>
  <si>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</si>
  <si>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</si>
  <si>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</si>
  <si>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</si>
  <si>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</si>
  <si>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</si>
  <si>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</si>
  <si>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</si>
  <si>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</si>
  <si>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</si>
  <si>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</si>
  <si>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</si>
  <si>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</si>
  <si>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</si>
  <si>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</si>
  <si>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</si>
  <si>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</si>
  <si>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</si>
  <si>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</si>
  <si>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</si>
  <si>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</si>
  <si>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</si>
  <si>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</si>
  <si>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</si>
  <si>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</si>
  <si>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</si>
  <si>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</si>
  <si>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</si>
  <si>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</si>
  <si>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</si>
  <si>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</si>
  <si>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</si>
  <si>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</si>
  <si>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</si>
  <si>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</si>
  <si>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</si>
  <si>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</si>
  <si>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</si>
  <si>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</si>
  <si>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</si>
  <si>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</si>
  <si>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</si>
  <si>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</si>
  <si>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</si>
  <si>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</si>
  <si>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</si>
  <si>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</si>
  <si>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</si>
  <si>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</si>
  <si>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</si>
  <si>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</si>
  <si>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</si>
  <si>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</si>
  <si>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</si>
  <si>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</si>
  <si>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</si>
  <si>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</si>
  <si>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</si>
  <si>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</si>
  <si>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</si>
  <si>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</si>
  <si>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</si>
  <si>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</si>
  <si>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</si>
  <si>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</si>
  <si>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</si>
  <si>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</si>
  <si>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</si>
  <si>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</si>
  <si>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</si>
  <si>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</si>
  <si>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</si>
  <si>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</si>
  <si>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</si>
  <si>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</si>
  <si>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</si>
  <si>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</si>
  <si>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</si>
  <si>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</si>
  <si>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</si>
  <si>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</si>
  <si>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</si>
  <si>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</si>
  <si>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</si>
  <si>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</si>
  <si>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</si>
  <si>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</si>
  <si>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</si>
  <si>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</si>
  <si>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</si>
  <si>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</si>
  <si>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</si>
  <si>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</si>
  <si>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</si>
  <si>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</si>
  <si>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</si>
  <si>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</si>
  <si>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</si>
  <si>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</si>
  <si>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</si>
  <si>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</si>
  <si>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</si>
  <si>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</si>
  <si>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</si>
  <si>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</si>
  <si>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</si>
  <si>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</si>
  <si>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</si>
  <si>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</si>
  <si>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</si>
  <si>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</si>
  <si>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</si>
  <si>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</si>
  <si>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</si>
  <si>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</si>
  <si>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</si>
  <si>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</si>
  <si>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</si>
  <si>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</si>
  <si>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</si>
  <si>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</si>
  <si>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</si>
  <si>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</si>
  <si>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</si>
  <si>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</si>
  <si>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</si>
  <si>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</si>
  <si>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</si>
  <si>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</si>
  <si>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</si>
  <si>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</si>
  <si>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</si>
  <si>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</si>
  <si>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</si>
  <si>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</si>
  <si>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</si>
  <si>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</si>
  <si>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</si>
  <si>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</si>
  <si>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</si>
  <si>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</si>
  <si>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</si>
  <si>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</si>
  <si>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</si>
  <si>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</si>
  <si>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</si>
  <si>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</si>
  <si>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</si>
  <si>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</si>
  <si>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</si>
  <si>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</si>
  <si>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</si>
  <si>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</si>
  <si>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</si>
  <si>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</si>
  <si>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</si>
  <si>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</si>
  <si>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</si>
  <si>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</si>
  <si>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</si>
  <si>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</si>
  <si>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</si>
  <si>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</si>
  <si>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</si>
  <si>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</si>
  <si>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</si>
  <si>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</si>
  <si>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</si>
  <si>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</si>
  <si>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</si>
  <si>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</si>
  <si>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</si>
  <si>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</si>
  <si>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</si>
  <si>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</si>
  <si>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</si>
  <si>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</si>
  <si>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</si>
  <si>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</si>
  <si>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</si>
  <si>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</si>
  <si>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</si>
  <si>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</si>
  <si>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</si>
  <si>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</si>
  <si>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</si>
  <si>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</si>
  <si>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</si>
  <si>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</si>
  <si>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</si>
  <si>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</si>
  <si>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</si>
  <si>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</si>
  <si>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</si>
  <si>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</si>
  <si>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</si>
  <si>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</si>
  <si>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</si>
  <si>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</si>
  <si>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</si>
  <si>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</si>
  <si>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</si>
  <si>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</si>
  <si>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</si>
  <si>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</si>
  <si>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</si>
  <si>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</si>
  <si>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</si>
  <si>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temporaluser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</si>
  <si>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</si>
  <si>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</si>
  <si>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</si>
  <si>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</si>
  <si>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</si>
  <si>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</si>
  <si>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</si>
  <si>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</si>
  <si>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</si>
  <si>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</si>
  <si>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</si>
  <si>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</si>
  <si>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bfields</t>
  </si>
  <si>
    <t>header</t>
  </si>
  <si>
    <t>tooltip</t>
  </si>
  <si>
    <t>display</t>
  </si>
  <si>
    <t>bsystem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</si>
  <si>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</si>
  <si>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</si>
  <si>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</si>
  <si>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</si>
  <si>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</si>
  <si>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</si>
  <si>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</si>
  <si>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</si>
  <si>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placeholder</t>
  </si>
  <si>
    <t>URL to</t>
  </si>
  <si>
    <t>URL::to('someaddress')</t>
  </si>
  <si>
    <t>lu</t>
  </si>
  <si>
    <t>import</t>
  </si>
  <si>
    <t>Import data from CSV file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</si>
  <si>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</si>
  <si>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</si>
  <si>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</si>
  <si>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</si>
  <si>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</si>
  <si>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</si>
  <si>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</si>
  <si>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</si>
  <si>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</si>
  <si>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</si>
  <si>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</si>
  <si>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</si>
  <si>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</si>
  <si>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</si>
  <si>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</si>
  <si>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</si>
  <si>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</si>
  <si>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</si>
  <si>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</si>
  <si>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</si>
  <si>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</si>
  <si>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</si>
  <si>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</si>
  <si>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</si>
  <si>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</si>
  <si>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</si>
  <si>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</si>
  <si>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</si>
  <si>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axis</t>
  </si>
  <si>
    <t>charttype</t>
  </si>
  <si>
    <t>smartcharts</t>
  </si>
  <si>
    <t>charttype as points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</si>
</sst>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6" fillId="10" borderId="0" xfId="0" applyFont="1" applyFill="1"/>
    <xf numFmtId="0" fontId="19" fillId="11" borderId="0" xfId="0" applyFont="1" applyFill="1"/>
    <xf numFmtId="0" fontId="17" fillId="11" borderId="0" xfId="0" applyFont="1" applyFill="1"/>
    <xf numFmtId="0" fontId="7" fillId="11" borderId="0" xfId="0" applyFont="1" applyFill="1"/>
    <xf numFmtId="0" fontId="6" fillId="12" borderId="0" xfId="0" applyFont="1" applyFill="1"/>
    <xf numFmtId="0" fontId="6" fillId="4" borderId="0" xfId="0" quotePrefix="1" applyFont="1" applyFill="1"/>
    <xf numFmtId="0" fontId="7" fillId="4" borderId="0" xfId="0" applyFont="1" applyFill="1" applyAlignment="1">
      <alignment horizontal="right"/>
    </xf>
    <xf numFmtId="0" fontId="10" fillId="2" borderId="0" xfId="0" quotePrefix="1" applyFont="1" applyFill="1"/>
    <xf numFmtId="0" fontId="11" fillId="2" borderId="0" xfId="0" quotePrefix="1" applyFont="1" applyFill="1"/>
    <xf numFmtId="0" fontId="20" fillId="4" borderId="0" xfId="0" applyFont="1" applyFill="1"/>
    <xf numFmtId="0" fontId="17" fillId="2" borderId="0" xfId="0" applyFont="1" applyFill="1"/>
    <xf numFmtId="0" fontId="10" fillId="8" borderId="0" xfId="0" applyFont="1" applyFill="1"/>
    <xf numFmtId="0" fontId="21" fillId="4" borderId="0" xfId="0" applyFont="1" applyFill="1" applyAlignment="1">
      <alignment horizontal="right"/>
    </xf>
    <xf numFmtId="0" fontId="22" fillId="7" borderId="0" xfId="0" applyFont="1" applyFill="1"/>
    <xf numFmtId="0" fontId="7" fillId="4" borderId="0" xfId="0" applyFont="1" applyFill="1" applyBorder="1"/>
    <xf numFmtId="0" fontId="25" fillId="4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0" xfId="0" applyFont="1" applyFill="1" applyBorder="1"/>
    <xf numFmtId="0" fontId="19" fillId="11" borderId="0" xfId="0" applyFont="1" applyFill="1" applyBorder="1"/>
    <xf numFmtId="0" fontId="26" fillId="11" borderId="0" xfId="0" applyFont="1" applyFill="1" applyBorder="1"/>
    <xf numFmtId="0" fontId="27" fillId="2" borderId="0" xfId="0" applyFont="1" applyFill="1"/>
    <xf numFmtId="0" fontId="28" fillId="2" borderId="0" xfId="0" applyFont="1" applyFill="1"/>
    <xf numFmtId="0" fontId="7" fillId="15" borderId="0" xfId="0" applyFont="1" applyFill="1" applyBorder="1"/>
    <xf numFmtId="0" fontId="29" fillId="15" borderId="0" xfId="0" applyFont="1" applyFill="1" applyBorder="1"/>
    <xf numFmtId="0" fontId="30" fillId="15" borderId="0" xfId="0" applyFont="1" applyFill="1" applyBorder="1"/>
    <xf numFmtId="0" fontId="28" fillId="15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1" fillId="4" borderId="0" xfId="0" applyFont="1" applyFill="1"/>
    <xf numFmtId="0" fontId="32" fillId="2" borderId="0" xfId="0" applyFont="1" applyFill="1"/>
    <xf numFmtId="0" fontId="7" fillId="11" borderId="0" xfId="0" applyFont="1" applyFill="1" applyBorder="1"/>
    <xf numFmtId="0" fontId="18" fillId="16" borderId="0" xfId="1" applyFill="1"/>
    <xf numFmtId="0" fontId="17" fillId="16" borderId="0" xfId="0" applyFont="1" applyFill="1"/>
    <xf numFmtId="0" fontId="16" fillId="16" borderId="0" xfId="0" applyFont="1" applyFill="1"/>
    <xf numFmtId="0" fontId="6" fillId="2" borderId="0" xfId="0" applyFont="1" applyFill="1" applyAlignment="1">
      <alignment horizontal="right"/>
    </xf>
    <xf numFmtId="0" fontId="6" fillId="5" borderId="0" xfId="0" applyFont="1" applyFill="1"/>
    <xf numFmtId="0" fontId="17" fillId="17" borderId="0" xfId="0" applyFont="1" applyFill="1"/>
    <xf numFmtId="0" fontId="31" fillId="4" borderId="0" xfId="0" quotePrefix="1" applyFont="1" applyFill="1"/>
    <xf numFmtId="0" fontId="34" fillId="4" borderId="0" xfId="0" applyFont="1" applyFill="1"/>
    <xf numFmtId="0" fontId="18" fillId="16" borderId="0" xfId="1" applyFill="1" applyAlignment="1"/>
    <xf numFmtId="0" fontId="0" fillId="16" borderId="0" xfId="0" applyFill="1" applyAlignment="1"/>
    <xf numFmtId="0" fontId="23" fillId="4" borderId="0" xfId="1" applyFont="1" applyFill="1" applyAlignment="1"/>
    <xf numFmtId="0" fontId="0" fillId="0" borderId="0" xfId="0" applyAlignment="1"/>
    <xf numFmtId="0" fontId="24" fillId="4" borderId="0" xfId="1" applyFont="1" applyFill="1" applyAlignment="1"/>
    <xf numFmtId="0" fontId="18" fillId="4" borderId="0" xfId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2" Type="http://schemas.openxmlformats.org/officeDocument/2006/relationships/image" Target="../media/image1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5" Type="http://schemas.openxmlformats.org/officeDocument/2006/relationships/hyperlink" Target="#'tables and model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20</xdr:row>
      <xdr:rowOff>47625</xdr:rowOff>
    </xdr:from>
    <xdr:to>
      <xdr:col>0</xdr:col>
      <xdr:colOff>704850</xdr:colOff>
      <xdr:row>21</xdr:row>
      <xdr:rowOff>28574</xdr:rowOff>
    </xdr:to>
    <xdr:grpSp>
      <xdr:nvGrpSpPr>
        <xdr:cNvPr id="8" name="Grupo 7"/>
        <xdr:cNvGrpSpPr/>
      </xdr:nvGrpSpPr>
      <xdr:grpSpPr>
        <a:xfrm>
          <a:off x="419100" y="3857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378674</xdr:colOff>
      <xdr:row>12</xdr:row>
      <xdr:rowOff>161926</xdr:rowOff>
    </xdr:from>
    <xdr:to>
      <xdr:col>2</xdr:col>
      <xdr:colOff>151799</xdr:colOff>
      <xdr:row>14</xdr:row>
      <xdr:rowOff>85726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8674" y="244792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0</xdr:col>
      <xdr:colOff>390525</xdr:colOff>
      <xdr:row>22</xdr:row>
      <xdr:rowOff>57150</xdr:rowOff>
    </xdr:from>
    <xdr:to>
      <xdr:col>2</xdr:col>
      <xdr:colOff>103975</xdr:colOff>
      <xdr:row>24</xdr:row>
      <xdr:rowOff>19050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90525" y="424815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352424</xdr:colOff>
      <xdr:row>9</xdr:row>
      <xdr:rowOff>161924</xdr:rowOff>
    </xdr:from>
    <xdr:to>
      <xdr:col>2</xdr:col>
      <xdr:colOff>355955</xdr:colOff>
      <xdr:row>11</xdr:row>
      <xdr:rowOff>133349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352424" y="18764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400050</xdr:colOff>
      <xdr:row>15</xdr:row>
      <xdr:rowOff>133350</xdr:rowOff>
    </xdr:from>
    <xdr:to>
      <xdr:col>3</xdr:col>
      <xdr:colOff>71132</xdr:colOff>
      <xdr:row>17</xdr:row>
      <xdr:rowOff>85725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00050" y="2990850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590548</xdr:colOff>
      <xdr:row>9</xdr:row>
      <xdr:rowOff>152401</xdr:rowOff>
    </xdr:from>
    <xdr:to>
      <xdr:col>7</xdr:col>
      <xdr:colOff>102647</xdr:colOff>
      <xdr:row>12</xdr:row>
      <xdr:rowOff>0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695698" y="1866901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49318" y="171451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tabSelected="1" workbookViewId="0"/>
  </sheetViews>
  <sheetFormatPr baseColWidth="10" defaultRowHeight="15" x14ac:dyDescent="0.25"/>
  <cols>
    <col min="1" max="1" width="11.42578125" style="71"/>
    <col min="2" max="5" width="11.7109375" style="71" customWidth="1"/>
    <col min="6" max="16384" width="11.42578125" style="71"/>
  </cols>
  <sheetData>
    <row r="1" spans="2:4" s="75" customFormat="1" x14ac:dyDescent="0.25"/>
    <row r="2" spans="2:4" s="75" customFormat="1" x14ac:dyDescent="0.25"/>
    <row r="3" spans="2:4" s="75" customFormat="1" x14ac:dyDescent="0.25"/>
    <row r="4" spans="2:4" s="75" customFormat="1" x14ac:dyDescent="0.25"/>
    <row r="5" spans="2:4" s="75" customFormat="1" x14ac:dyDescent="0.25"/>
    <row r="8" spans="2:4" x14ac:dyDescent="0.25">
      <c r="B8" s="70" t="s">
        <v>408</v>
      </c>
    </row>
    <row r="9" spans="2:4" x14ac:dyDescent="0.25">
      <c r="B9" s="78" t="s">
        <v>413</v>
      </c>
      <c r="C9" s="79"/>
      <c r="D9" s="79"/>
    </row>
    <row r="14" spans="2:4" x14ac:dyDescent="0.25">
      <c r="B14" s="70"/>
    </row>
    <row r="15" spans="2:4" x14ac:dyDescent="0.25">
      <c r="B15" s="70"/>
    </row>
    <row r="16" spans="2:4" x14ac:dyDescent="0.25">
      <c r="B16" s="70"/>
    </row>
    <row r="17" spans="2:11" x14ac:dyDescent="0.25">
      <c r="B17" s="70"/>
    </row>
    <row r="21" spans="2:11" x14ac:dyDescent="0.25">
      <c r="B21" s="78" t="s">
        <v>418</v>
      </c>
      <c r="C21" s="78"/>
      <c r="D21" s="78"/>
      <c r="K21" s="72" t="s">
        <v>512</v>
      </c>
    </row>
    <row r="22" spans="2:11" x14ac:dyDescent="0.25">
      <c r="K22" s="72" t="s">
        <v>509</v>
      </c>
    </row>
    <row r="23" spans="2:11" x14ac:dyDescent="0.25">
      <c r="K23" s="72" t="s">
        <v>510</v>
      </c>
    </row>
    <row r="24" spans="2:11" x14ac:dyDescent="0.25">
      <c r="K24" s="72" t="s">
        <v>511</v>
      </c>
    </row>
    <row r="28" spans="2:11" x14ac:dyDescent="0.25">
      <c r="B28" s="70" t="s">
        <v>498</v>
      </c>
    </row>
  </sheetData>
  <mergeCells count="2">
    <mergeCell ref="B21:D21"/>
    <mergeCell ref="B9:D9"/>
  </mergeCells>
  <hyperlinks>
    <hyperlink ref="B8" location="'Start project'!A1" display="Start a project"/>
    <hyperlink ref="B9" location="'view controllers'!A1" display="View and controllers creation"/>
    <hyperlink ref="B21:D21" location="'Laravel mail v1'!A1" display="Mail sender constructor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controllers'!D33</f>
        <v>temporaluser</v>
      </c>
      <c r="G9" s="28" t="s">
        <v>533</v>
      </c>
      <c r="H9" s="28"/>
    </row>
    <row r="10" spans="1:11" x14ac:dyDescent="0.25">
      <c r="B10" s="10" t="s">
        <v>371</v>
      </c>
      <c r="E10" s="28" t="s">
        <v>534</v>
      </c>
    </row>
    <row r="11" spans="1:11" x14ac:dyDescent="0.25">
      <c r="B11" s="18" t="s">
        <v>112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522</v>
      </c>
      <c r="F12" s="28"/>
      <c r="G12" s="28"/>
    </row>
    <row r="13" spans="1:11" x14ac:dyDescent="0.25">
      <c r="B13" s="12" t="s">
        <v>367</v>
      </c>
      <c r="C13" s="12" t="str">
        <f>E10</f>
        <v>modal_c_drop</v>
      </c>
    </row>
    <row r="15" spans="1:11" x14ac:dyDescent="0.25">
      <c r="B15" s="31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377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31" t="s">
        <v>375</v>
      </c>
      <c r="C17" s="23"/>
      <c r="D17" s="23"/>
      <c r="E17" s="23"/>
      <c r="F17" s="23"/>
      <c r="G17" s="23"/>
      <c r="H17" s="23"/>
      <c r="I17" s="23"/>
      <c r="J17" s="23"/>
      <c r="K17" s="23"/>
      <c r="L17" s="83" t="s">
        <v>523</v>
      </c>
      <c r="M17" s="81"/>
      <c r="N17" s="81"/>
    </row>
    <row r="18" spans="2:14" x14ac:dyDescent="0.25">
      <c r="B18" s="31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31" t="s">
        <v>376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31" t="s">
        <v>378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31" t="s">
        <v>379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31" t="s">
        <v>380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31" t="s">
        <v>381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4" x14ac:dyDescent="0.25">
      <c r="B24" s="31" t="s">
        <v>382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4" x14ac:dyDescent="0.25">
      <c r="B25" s="31" t="s">
        <v>383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4" x14ac:dyDescent="0.25">
      <c r="B26" s="31" t="s">
        <v>384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4" x14ac:dyDescent="0.25">
      <c r="B27" s="31" t="s">
        <v>385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4" x14ac:dyDescent="0.25">
      <c r="B28" s="31" t="s">
        <v>386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4" x14ac:dyDescent="0.25">
      <c r="B29" s="31" t="s">
        <v>376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4" x14ac:dyDescent="0.25">
      <c r="B30" s="31" t="s">
        <v>387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4" x14ac:dyDescent="0.25">
      <c r="B31" s="31" t="s">
        <v>388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4" x14ac:dyDescent="0.25">
      <c r="B32" s="31" t="s">
        <v>389</v>
      </c>
      <c r="C32" s="31"/>
      <c r="D32" s="31"/>
      <c r="E32" s="31"/>
      <c r="F32" s="31"/>
      <c r="G32" s="31"/>
      <c r="H32" s="31"/>
      <c r="I32" s="31"/>
      <c r="J32" s="31"/>
      <c r="K32" s="31"/>
    </row>
    <row r="33" spans="2:11" x14ac:dyDescent="0.25">
      <c r="B33" s="31" t="s">
        <v>390</v>
      </c>
      <c r="C33" s="31"/>
      <c r="D33" s="31"/>
      <c r="E33" s="31"/>
      <c r="F33" s="31"/>
      <c r="G33" s="31"/>
      <c r="H33" s="31"/>
      <c r="I33" s="31"/>
      <c r="J33" s="31"/>
      <c r="K33" s="31"/>
    </row>
    <row r="34" spans="2:11" x14ac:dyDescent="0.25">
      <c r="B34" s="31" t="s">
        <v>376</v>
      </c>
      <c r="C34" s="31"/>
      <c r="D34" s="31"/>
      <c r="E34" s="31"/>
      <c r="F34" s="31"/>
      <c r="G34" s="31"/>
      <c r="H34" s="31"/>
      <c r="I34" s="31"/>
      <c r="J34" s="31"/>
      <c r="K34" s="31"/>
    </row>
    <row r="35" spans="2:11" x14ac:dyDescent="0.25">
      <c r="B35" s="31" t="s">
        <v>373</v>
      </c>
      <c r="C35" s="31"/>
      <c r="D35" s="31"/>
      <c r="E35" s="31"/>
      <c r="F35" s="31"/>
      <c r="G35" s="31"/>
      <c r="H35" s="31"/>
      <c r="I35" s="31"/>
      <c r="J35" s="31"/>
      <c r="K35" s="31"/>
    </row>
    <row r="37" spans="2:11" x14ac:dyDescent="0.25">
      <c r="B37" s="10" t="s">
        <v>393</v>
      </c>
      <c r="D37" s="31" t="str">
        <f>"&lt;a href='#' id='openmodal_"&amp;C13&amp;"'&gt;"&amp;C13&amp;"&lt;/a&gt;"</f>
        <v>&lt;a href='#' id='openmodal_modal_c_drop'&gt;modal_c_drop&lt;/a&gt;</v>
      </c>
      <c r="E37" s="31"/>
      <c r="F37" s="31"/>
      <c r="G37" s="31"/>
      <c r="H37" s="31"/>
    </row>
    <row r="38" spans="2:11" x14ac:dyDescent="0.25">
      <c r="C38" s="10" t="s">
        <v>395</v>
      </c>
      <c r="D38" s="31" t="str">
        <f>"@include('"&amp;G9&amp;"."&amp;E10&amp;"')"</f>
        <v>@include('c4/c2_center.modal_c_drop')</v>
      </c>
      <c r="E38" s="31"/>
      <c r="F38" s="31"/>
      <c r="G38" s="31"/>
      <c r="H38" s="31"/>
    </row>
    <row r="43" spans="2:11" x14ac:dyDescent="0.25">
      <c r="B43" s="10" t="s">
        <v>392</v>
      </c>
    </row>
    <row r="44" spans="2:11" x14ac:dyDescent="0.25">
      <c r="B44" s="31" t="str">
        <f>"$('#openmodal_"&amp;C13&amp;"').click(function(e){"</f>
        <v>$('#openmodal_modal_c_drop').click(function(e){</v>
      </c>
      <c r="C44" s="31"/>
      <c r="D44" s="31"/>
      <c r="E44" s="31"/>
      <c r="F44" s="31"/>
    </row>
    <row r="45" spans="2:11" x14ac:dyDescent="0.25">
      <c r="B45" s="31" t="s">
        <v>394</v>
      </c>
      <c r="C45" s="31"/>
      <c r="D45" s="31"/>
      <c r="E45" s="31"/>
      <c r="F45" s="31"/>
    </row>
    <row r="46" spans="2:11" x14ac:dyDescent="0.25">
      <c r="B46" s="31" t="str">
        <f>"    $('#"&amp;C13&amp;"').modal('show');"</f>
        <v xml:space="preserve">    $('#modal_c_drop').modal('show');</v>
      </c>
      <c r="C46" s="31"/>
      <c r="D46" s="31"/>
      <c r="E46" s="31"/>
      <c r="F46" s="31"/>
    </row>
    <row r="47" spans="2:11" x14ac:dyDescent="0.25">
      <c r="B47" s="31" t="s">
        <v>132</v>
      </c>
      <c r="C47" s="31"/>
      <c r="D47" s="31"/>
      <c r="E47" s="31"/>
      <c r="F47" s="31"/>
    </row>
    <row r="50" spans="2:9" x14ac:dyDescent="0.25">
      <c r="B50" s="10" t="s">
        <v>524</v>
      </c>
    </row>
    <row r="51" spans="2:9" x14ac:dyDescent="0.25">
      <c r="B51" s="10" t="s">
        <v>532</v>
      </c>
      <c r="D51" s="31" t="s">
        <v>531</v>
      </c>
    </row>
    <row r="53" spans="2:9" x14ac:dyDescent="0.25">
      <c r="B53" s="31" t="s">
        <v>525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31" t="s">
        <v>526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31" t="s">
        <v>530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31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31" t="s">
        <v>528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31" t="s">
        <v>376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31" t="s">
        <v>526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31" t="s">
        <v>527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31" t="s">
        <v>529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31" t="s">
        <v>528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31" t="s">
        <v>376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31" t="s">
        <v>373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44" t="s">
        <v>238</v>
      </c>
      <c r="C2" s="43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396</v>
      </c>
      <c r="F4" s="10" t="s">
        <v>396</v>
      </c>
      <c r="I4" s="10" t="s">
        <v>397</v>
      </c>
      <c r="L4" s="10" t="s">
        <v>397</v>
      </c>
    </row>
    <row r="5" spans="2:12" x14ac:dyDescent="0.25">
      <c r="B5" s="10">
        <v>1</v>
      </c>
      <c r="C5" s="43" t="s">
        <v>398</v>
      </c>
      <c r="E5" s="10">
        <v>11</v>
      </c>
      <c r="F5" s="43"/>
      <c r="H5" s="10">
        <v>1</v>
      </c>
      <c r="I5" s="43" t="s">
        <v>334</v>
      </c>
      <c r="K5" s="10">
        <v>11</v>
      </c>
      <c r="L5" s="43"/>
    </row>
    <row r="6" spans="2:12" x14ac:dyDescent="0.25">
      <c r="B6" s="10">
        <v>2</v>
      </c>
      <c r="C6" s="43" t="s">
        <v>399</v>
      </c>
      <c r="E6" s="10">
        <v>12</v>
      </c>
      <c r="F6" s="43"/>
      <c r="H6" s="10">
        <v>2</v>
      </c>
      <c r="I6" s="43" t="s">
        <v>335</v>
      </c>
      <c r="K6" s="10">
        <v>12</v>
      </c>
      <c r="L6" s="43"/>
    </row>
    <row r="7" spans="2:12" x14ac:dyDescent="0.25">
      <c r="B7" s="10">
        <v>3</v>
      </c>
      <c r="C7" s="43" t="s">
        <v>400</v>
      </c>
      <c r="E7" s="10">
        <v>13</v>
      </c>
      <c r="F7" s="43"/>
      <c r="H7" s="10">
        <v>3</v>
      </c>
      <c r="I7" s="43" t="s">
        <v>336</v>
      </c>
      <c r="K7" s="10">
        <v>13</v>
      </c>
      <c r="L7" s="43"/>
    </row>
    <row r="8" spans="2:12" x14ac:dyDescent="0.25">
      <c r="B8" s="10">
        <v>4</v>
      </c>
      <c r="C8" s="43" t="s">
        <v>401</v>
      </c>
      <c r="E8" s="10">
        <v>14</v>
      </c>
      <c r="F8" s="43"/>
      <c r="H8" s="10">
        <v>4</v>
      </c>
      <c r="I8" s="43" t="s">
        <v>337</v>
      </c>
      <c r="K8" s="10">
        <v>14</v>
      </c>
      <c r="L8" s="43"/>
    </row>
    <row r="9" spans="2:12" x14ac:dyDescent="0.25">
      <c r="B9" s="10">
        <v>5</v>
      </c>
      <c r="C9" s="43" t="s">
        <v>402</v>
      </c>
      <c r="E9" s="10">
        <v>15</v>
      </c>
      <c r="F9" s="43"/>
      <c r="H9" s="10">
        <v>5</v>
      </c>
      <c r="I9" s="43" t="s">
        <v>338</v>
      </c>
      <c r="K9" s="10">
        <v>15</v>
      </c>
      <c r="L9" s="43"/>
    </row>
    <row r="10" spans="2:12" x14ac:dyDescent="0.25">
      <c r="B10" s="10">
        <v>6</v>
      </c>
      <c r="C10" s="43"/>
      <c r="E10" s="10">
        <v>16</v>
      </c>
      <c r="F10" s="43"/>
      <c r="H10" s="10">
        <v>6</v>
      </c>
      <c r="I10" s="43"/>
      <c r="K10" s="10">
        <v>16</v>
      </c>
      <c r="L10" s="43"/>
    </row>
    <row r="11" spans="2:12" x14ac:dyDescent="0.25">
      <c r="B11" s="10">
        <v>7</v>
      </c>
      <c r="C11" s="43"/>
      <c r="E11" s="10">
        <v>17</v>
      </c>
      <c r="F11" s="43"/>
      <c r="H11" s="10">
        <v>7</v>
      </c>
      <c r="I11" s="43"/>
      <c r="K11" s="10">
        <v>17</v>
      </c>
      <c r="L11" s="43"/>
    </row>
    <row r="12" spans="2:12" x14ac:dyDescent="0.25">
      <c r="B12" s="10">
        <v>8</v>
      </c>
      <c r="C12" s="43"/>
      <c r="E12" s="10">
        <v>18</v>
      </c>
      <c r="F12" s="43"/>
      <c r="H12" s="10">
        <v>8</v>
      </c>
      <c r="I12" s="43"/>
      <c r="K12" s="10">
        <v>18</v>
      </c>
      <c r="L12" s="43"/>
    </row>
    <row r="13" spans="2:12" x14ac:dyDescent="0.25">
      <c r="B13" s="10">
        <v>9</v>
      </c>
      <c r="C13" s="43"/>
      <c r="E13" s="10">
        <v>19</v>
      </c>
      <c r="F13" s="43"/>
      <c r="H13" s="10">
        <v>9</v>
      </c>
      <c r="I13" s="43"/>
      <c r="K13" s="10">
        <v>19</v>
      </c>
      <c r="L13" s="43"/>
    </row>
    <row r="14" spans="2:12" x14ac:dyDescent="0.25">
      <c r="B14" s="10">
        <v>10</v>
      </c>
      <c r="C14" s="43"/>
      <c r="E14" s="10">
        <v>20</v>
      </c>
      <c r="F14" s="43"/>
      <c r="H14" s="10">
        <v>10</v>
      </c>
      <c r="I14" s="43"/>
      <c r="K14" s="10">
        <v>20</v>
      </c>
      <c r="L14" s="43"/>
    </row>
    <row r="17" spans="2:12" x14ac:dyDescent="0.25">
      <c r="B17" s="10" t="s">
        <v>405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406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104</v>
      </c>
    </row>
    <row r="27" spans="2:12" x14ac:dyDescent="0.25">
      <c r="B27" s="10" t="s">
        <v>404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407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403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407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340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314</v>
      </c>
    </row>
    <row r="5" spans="2:2" x14ac:dyDescent="0.25">
      <c r="B5" s="10" t="s">
        <v>315</v>
      </c>
    </row>
    <row r="6" spans="2:2" x14ac:dyDescent="0.25">
      <c r="B6" s="10" t="s">
        <v>316</v>
      </c>
    </row>
    <row r="7" spans="2:2" x14ac:dyDescent="0.25">
      <c r="B7" s="10" t="s">
        <v>317</v>
      </c>
    </row>
    <row r="8" spans="2:2" x14ac:dyDescent="0.25">
      <c r="B8" s="10" t="s">
        <v>318</v>
      </c>
    </row>
    <row r="9" spans="2:2" x14ac:dyDescent="0.25">
      <c r="B9" s="10" t="s">
        <v>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117</v>
      </c>
    </row>
    <row r="5" spans="2:11" x14ac:dyDescent="0.25">
      <c r="B5" s="10" t="s">
        <v>118</v>
      </c>
    </row>
    <row r="6" spans="2:11" x14ac:dyDescent="0.25">
      <c r="B6" s="10" t="s">
        <v>119</v>
      </c>
    </row>
    <row r="7" spans="2:11" x14ac:dyDescent="0.25">
      <c r="C7" s="10" t="s">
        <v>120</v>
      </c>
      <c r="D7" s="10" t="s">
        <v>111</v>
      </c>
    </row>
    <row r="8" spans="2:11" x14ac:dyDescent="0.25">
      <c r="C8" s="10" t="s">
        <v>121</v>
      </c>
      <c r="D8" s="10" t="s">
        <v>109</v>
      </c>
    </row>
    <row r="9" spans="2:11" x14ac:dyDescent="0.25">
      <c r="D9" s="10" t="s">
        <v>110</v>
      </c>
    </row>
    <row r="10" spans="2:11" x14ac:dyDescent="0.25">
      <c r="C10" s="10" t="s">
        <v>122</v>
      </c>
    </row>
    <row r="11" spans="2:11" x14ac:dyDescent="0.25">
      <c r="D11" s="10" t="s">
        <v>123</v>
      </c>
    </row>
    <row r="13" spans="2:11" x14ac:dyDescent="0.25">
      <c r="B13" s="10" t="s">
        <v>125</v>
      </c>
    </row>
    <row r="14" spans="2:11" x14ac:dyDescent="0.25">
      <c r="B14" s="18" t="s">
        <v>112</v>
      </c>
      <c r="C14" s="17" t="s">
        <v>128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84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84</v>
      </c>
      <c r="C16" s="17" t="s">
        <v>126</v>
      </c>
      <c r="D16" s="17"/>
      <c r="E16" s="17"/>
      <c r="F16" s="17"/>
      <c r="G16" s="17"/>
    </row>
    <row r="18" spans="2:4" x14ac:dyDescent="0.25">
      <c r="B18" s="10" t="s">
        <v>137</v>
      </c>
    </row>
    <row r="19" spans="2:4" x14ac:dyDescent="0.25">
      <c r="C19" s="21" t="s">
        <v>138</v>
      </c>
    </row>
    <row r="20" spans="2:4" x14ac:dyDescent="0.25">
      <c r="C20" s="21" t="s">
        <v>139</v>
      </c>
    </row>
    <row r="22" spans="2:4" x14ac:dyDescent="0.25">
      <c r="B22" s="10" t="s">
        <v>135</v>
      </c>
    </row>
    <row r="23" spans="2:4" x14ac:dyDescent="0.25">
      <c r="C23" s="16" t="s">
        <v>140</v>
      </c>
      <c r="D23" s="16"/>
    </row>
    <row r="24" spans="2:4" x14ac:dyDescent="0.25">
      <c r="C24" s="16" t="s">
        <v>143</v>
      </c>
    </row>
    <row r="25" spans="2:4" x14ac:dyDescent="0.25">
      <c r="C25" s="16" t="s">
        <v>144</v>
      </c>
    </row>
    <row r="26" spans="2:4" x14ac:dyDescent="0.25">
      <c r="C26" s="16" t="s">
        <v>132</v>
      </c>
    </row>
    <row r="27" spans="2:4" x14ac:dyDescent="0.25">
      <c r="C27" s="16" t="s">
        <v>141</v>
      </c>
    </row>
    <row r="28" spans="2:4" x14ac:dyDescent="0.25">
      <c r="C28" s="16" t="s">
        <v>142</v>
      </c>
    </row>
    <row r="29" spans="2:4" x14ac:dyDescent="0.25">
      <c r="C29" s="10" t="s">
        <v>124</v>
      </c>
    </row>
    <row r="31" spans="2:4" x14ac:dyDescent="0.25">
      <c r="B31" s="10" t="s">
        <v>136</v>
      </c>
    </row>
    <row r="32" spans="2:4" x14ac:dyDescent="0.25">
      <c r="C32" s="21" t="s">
        <v>114</v>
      </c>
    </row>
    <row r="33" spans="2:6" x14ac:dyDescent="0.25">
      <c r="C33" s="21" t="s">
        <v>127</v>
      </c>
    </row>
    <row r="34" spans="2:6" x14ac:dyDescent="0.25">
      <c r="C34" s="21" t="s">
        <v>113</v>
      </c>
    </row>
    <row r="36" spans="2:6" x14ac:dyDescent="0.25">
      <c r="B36" s="15" t="s">
        <v>134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24" customFormat="1" hidden="1" x14ac:dyDescent="0.25">
      <c r="A1" s="24" t="s">
        <v>98</v>
      </c>
    </row>
    <row r="2" spans="1:11" x14ac:dyDescent="0.25"/>
    <row r="3" spans="1:11" x14ac:dyDescent="0.25">
      <c r="B3" s="15" t="s">
        <v>417</v>
      </c>
    </row>
    <row r="4" spans="1:11" x14ac:dyDescent="0.25"/>
    <row r="5" spans="1:11" x14ac:dyDescent="0.25">
      <c r="B5" s="10" t="s">
        <v>419</v>
      </c>
    </row>
    <row r="6" spans="1:11" x14ac:dyDescent="0.25">
      <c r="C6" s="39" t="s">
        <v>426</v>
      </c>
      <c r="D6" s="23"/>
      <c r="E6" s="23"/>
      <c r="F6" s="23"/>
      <c r="G6" s="23"/>
      <c r="H6" s="23"/>
      <c r="I6" s="23"/>
    </row>
    <row r="7" spans="1:11" x14ac:dyDescent="0.25">
      <c r="C7" s="39" t="s">
        <v>129</v>
      </c>
      <c r="D7" s="23"/>
      <c r="E7" s="23"/>
      <c r="F7" s="23"/>
      <c r="G7" s="23"/>
      <c r="H7" s="23"/>
      <c r="I7" s="23"/>
    </row>
    <row r="8" spans="1:11" x14ac:dyDescent="0.25">
      <c r="C8" s="39" t="s">
        <v>427</v>
      </c>
      <c r="D8" s="23"/>
      <c r="E8" s="23"/>
      <c r="F8" s="23"/>
      <c r="G8" s="23"/>
      <c r="H8" s="23"/>
      <c r="I8" s="23"/>
    </row>
    <row r="9" spans="1:11" x14ac:dyDescent="0.25">
      <c r="C9" s="39" t="s">
        <v>428</v>
      </c>
      <c r="D9" s="23"/>
      <c r="E9" s="23"/>
      <c r="F9" s="23"/>
      <c r="G9" s="23"/>
      <c r="H9" s="23"/>
      <c r="I9" s="23"/>
    </row>
    <row r="10" spans="1:11" x14ac:dyDescent="0.25">
      <c r="B10" s="47" t="s">
        <v>130</v>
      </c>
    </row>
    <row r="11" spans="1:11" x14ac:dyDescent="0.25"/>
    <row r="12" spans="1:11" x14ac:dyDescent="0.25">
      <c r="B12" s="10" t="s">
        <v>421</v>
      </c>
      <c r="G12" s="47" t="s">
        <v>425</v>
      </c>
    </row>
    <row r="13" spans="1:11" x14ac:dyDescent="0.25">
      <c r="B13" s="10" t="s">
        <v>422</v>
      </c>
      <c r="D13" s="38" t="s">
        <v>420</v>
      </c>
      <c r="E13" s="28" t="s">
        <v>424</v>
      </c>
      <c r="F13" s="38" t="s">
        <v>423</v>
      </c>
      <c r="G13" s="28" t="s">
        <v>520</v>
      </c>
      <c r="H13" s="12" t="str">
        <f>E13&amp;"."&amp;G13</f>
        <v>emails.reportofadopted</v>
      </c>
      <c r="K13" s="47" t="str">
        <f>RIGHT('Start project'!C24,LEN('Start project'!C24)-3)</f>
        <v>c:\wamp\www\github\smartcharts</v>
      </c>
    </row>
    <row r="14" spans="1:11" x14ac:dyDescent="0.25">
      <c r="B14" s="18" t="s">
        <v>112</v>
      </c>
      <c r="C14" s="17" t="str">
        <f>"Copy-Item "&amp;K13&amp;"\app\views\templates\email2.blade.php "&amp;K13&amp;"\app\views\emails"</f>
        <v>Copy-Item c:\wamp\www\github\smartcharts\app\views\templates\email2.blade.php c:\wamp\www\github\smartcharts\app\views\emails</v>
      </c>
      <c r="D14" s="17"/>
      <c r="E14" s="17"/>
      <c r="F14" s="17"/>
      <c r="G14" s="17"/>
      <c r="H14" s="17"/>
    </row>
    <row r="15" spans="1:11" x14ac:dyDescent="0.25">
      <c r="B15" s="18" t="s">
        <v>112</v>
      </c>
      <c r="C15" s="17" t="str">
        <f>"Rename-Item "&amp;K13&amp;"\app\views\"&amp;E13&amp;"\email2.blade.php "&amp;G13&amp;".blade.php"</f>
        <v>Rename-Item c:\wamp\www\github\smartcharts\app\views\emails\email2.blade.php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513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514</v>
      </c>
    </row>
    <row r="26" spans="2:12" x14ac:dyDescent="0.25"/>
    <row r="27" spans="2:12" x14ac:dyDescent="0.25">
      <c r="B27" s="10" t="s">
        <v>429</v>
      </c>
    </row>
    <row r="28" spans="2:12" x14ac:dyDescent="0.25">
      <c r="B28" s="10" t="s">
        <v>432</v>
      </c>
      <c r="F28" s="10" t="s">
        <v>433</v>
      </c>
      <c r="G28" s="10" t="s">
        <v>430</v>
      </c>
      <c r="J28" s="10" t="s">
        <v>431</v>
      </c>
      <c r="L28" s="10" t="s">
        <v>518</v>
      </c>
    </row>
    <row r="29" spans="2:12" x14ac:dyDescent="0.25">
      <c r="G29" s="31" t="s">
        <v>434</v>
      </c>
      <c r="H29" s="27"/>
      <c r="J29" s="27"/>
    </row>
    <row r="30" spans="2:12" x14ac:dyDescent="0.25">
      <c r="B30" s="43" t="s">
        <v>515</v>
      </c>
      <c r="C30" s="43"/>
      <c r="D30" s="28"/>
      <c r="F30" s="48" t="str">
        <f>IF(B30&lt;&gt;"",LEFT(B30,FIND("=",B30)-1),"")</f>
        <v>$coll</v>
      </c>
      <c r="G30" s="31" t="str">
        <f>IF(F30&lt;&gt;"",IF(G29="$mssgdata=array(","",",")&amp;"'"&amp;RIGHT(F30,LEN(F30)-1)&amp;"'   =&gt;   "&amp;F30,"")</f>
        <v>'coll'   =&gt;   $coll</v>
      </c>
      <c r="H30" s="27"/>
      <c r="J30" s="27" t="str">
        <f>IF(F30&lt;&gt;"","{{"&amp;F30&amp;"}}","")</f>
        <v>{{$coll}}</v>
      </c>
    </row>
    <row r="31" spans="2:12" x14ac:dyDescent="0.25">
      <c r="B31" s="43" t="s">
        <v>516</v>
      </c>
      <c r="C31" s="43"/>
      <c r="D31" s="28"/>
      <c r="F31" s="48" t="str">
        <f t="shared" ref="F31:F34" si="0">IF(B31&lt;&gt;"",LEFT(B31,FIND("=",B31)-1),"")</f>
        <v>$pmanager</v>
      </c>
      <c r="G31" s="31" t="str">
        <f>IF(F31&lt;&gt;"",IF(G30="$mssgdata=array(","",",")&amp;"'"&amp;RIGHT(F31,LEN(F31)-1)&amp;"'   =&gt;   "&amp;F31,"")</f>
        <v>,'pmanager'   =&gt;   $pmanager</v>
      </c>
      <c r="H31" s="27"/>
      <c r="J31" s="27" t="str">
        <f t="shared" ref="J31:J34" si="1">IF(F31&lt;&gt;"","{{"&amp;F31&amp;"}}","")</f>
        <v>{{$pmanager}}</v>
      </c>
    </row>
    <row r="32" spans="2:12" x14ac:dyDescent="0.25">
      <c r="B32" s="43" t="s">
        <v>517</v>
      </c>
      <c r="C32" s="43"/>
      <c r="D32" s="28"/>
      <c r="F32" s="48" t="str">
        <f t="shared" si="0"/>
        <v>$project</v>
      </c>
      <c r="G32" s="31" t="str">
        <f t="shared" ref="G32:G34" si="2">IF(F32&lt;&gt;"",IF(G31="$mssgdata=array(","",",")&amp;"'"&amp;RIGHT(F32,LEN(F32)-1)&amp;"'   =&gt;   "&amp;F32,"")</f>
        <v>,'project'   =&gt;   $project</v>
      </c>
      <c r="H32" s="27"/>
      <c r="J32" s="27" t="str">
        <f t="shared" si="1"/>
        <v>{{$project}}</v>
      </c>
    </row>
    <row r="33" spans="1:10" x14ac:dyDescent="0.25">
      <c r="B33" s="43" t="s">
        <v>521</v>
      </c>
      <c r="C33" s="43"/>
      <c r="D33" s="28"/>
      <c r="F33" s="48" t="str">
        <f t="shared" si="0"/>
        <v>$list</v>
      </c>
      <c r="G33" s="31" t="str">
        <f t="shared" si="2"/>
        <v>,'list'   =&gt;   $list</v>
      </c>
      <c r="H33" s="27"/>
      <c r="J33" s="27" t="str">
        <f t="shared" si="1"/>
        <v>{{$list}}</v>
      </c>
    </row>
    <row r="34" spans="1:10" x14ac:dyDescent="0.25">
      <c r="B34" s="43"/>
      <c r="C34" s="43"/>
      <c r="D34" s="28"/>
      <c r="F34" s="48" t="str">
        <f t="shared" si="0"/>
        <v/>
      </c>
      <c r="G34" s="31" t="str">
        <f t="shared" si="2"/>
        <v/>
      </c>
      <c r="H34" s="27"/>
      <c r="J34" s="27" t="str">
        <f t="shared" si="1"/>
        <v/>
      </c>
    </row>
    <row r="35" spans="1:10" x14ac:dyDescent="0.25">
      <c r="G35" s="31" t="s">
        <v>340</v>
      </c>
      <c r="H35" s="27"/>
      <c r="J35" s="27"/>
    </row>
    <row r="36" spans="1:10" x14ac:dyDescent="0.25"/>
    <row r="37" spans="1:10" x14ac:dyDescent="0.25">
      <c r="B37" s="10" t="s">
        <v>435</v>
      </c>
    </row>
    <row r="38" spans="1:10" x14ac:dyDescent="0.25">
      <c r="G38" s="31" t="s">
        <v>436</v>
      </c>
      <c r="H38" s="27"/>
      <c r="I38" s="27"/>
    </row>
    <row r="39" spans="1:10" x14ac:dyDescent="0.25">
      <c r="A39" s="10" t="s">
        <v>438</v>
      </c>
      <c r="B39" s="43" t="s">
        <v>515</v>
      </c>
      <c r="C39" s="43"/>
      <c r="D39" s="28"/>
      <c r="F39" s="48" t="str">
        <f>IF(B39&lt;&gt;"",LEFT(B39,FIND("=",B39)-1),"")</f>
        <v>$coll</v>
      </c>
      <c r="G39" s="31" t="str">
        <f>"    'recipient'    =&gt;    "&amp;F39</f>
        <v xml:space="preserve">    'recipient'    =&gt;    $coll</v>
      </c>
      <c r="H39" s="27"/>
      <c r="I39" s="27"/>
    </row>
    <row r="40" spans="1:10" x14ac:dyDescent="0.25">
      <c r="A40" s="10" t="s">
        <v>156</v>
      </c>
      <c r="B40" s="43" t="s">
        <v>515</v>
      </c>
      <c r="C40" s="43"/>
      <c r="D40" s="28"/>
      <c r="F40" s="48" t="str">
        <f t="shared" ref="F40:F43" si="3">IF(B40&lt;&gt;"",LEFT(B40,FIND("=",B40)-1),"")</f>
        <v>$coll</v>
      </c>
      <c r="G40" s="31" t="str">
        <f>"   , 'r_name'    =&gt;    "&amp;F40</f>
        <v xml:space="preserve">   , 'r_name'    =&gt;    $coll</v>
      </c>
      <c r="H40" s="27"/>
      <c r="I40" s="27"/>
    </row>
    <row r="41" spans="1:10" x14ac:dyDescent="0.25">
      <c r="A41" s="10" t="s">
        <v>437</v>
      </c>
      <c r="B41" s="43" t="s">
        <v>516</v>
      </c>
      <c r="C41" s="43"/>
      <c r="D41" s="28"/>
      <c r="F41" s="49" t="str">
        <f>IF(B41&lt;&gt;"",LEFT(B41,FIND("=",B41)-1),"'support@healmydisease.com'")</f>
        <v>$pmanager</v>
      </c>
      <c r="G41" s="31" t="str">
        <f>"   , 'sender'    =&gt;    "&amp;F41</f>
        <v xml:space="preserve">   , 'sender'    =&gt;    $pmanager</v>
      </c>
      <c r="H41" s="27"/>
      <c r="I41" s="27"/>
    </row>
    <row r="42" spans="1:10" x14ac:dyDescent="0.25">
      <c r="A42" s="10" t="s">
        <v>156</v>
      </c>
      <c r="B42" s="43" t="s">
        <v>516</v>
      </c>
      <c r="C42" s="43"/>
      <c r="D42" s="28"/>
      <c r="F42" s="49" t="str">
        <f>IF(B42&lt;&gt;"",LEFT(B42,FIND("=",B42)-1),"'The HMD team'")</f>
        <v>$pmanager</v>
      </c>
      <c r="G42" s="31" t="str">
        <f>"   , 's_name'    =&gt;    "&amp;F42</f>
        <v xml:space="preserve">   , 's_name'    =&gt;    $pmanager</v>
      </c>
      <c r="H42" s="27"/>
      <c r="I42" s="27"/>
    </row>
    <row r="43" spans="1:10" x14ac:dyDescent="0.25">
      <c r="A43" s="10" t="s">
        <v>441</v>
      </c>
      <c r="B43" s="43" t="s">
        <v>519</v>
      </c>
      <c r="C43" s="43"/>
      <c r="D43" s="28"/>
      <c r="F43" s="48" t="str">
        <f t="shared" si="3"/>
        <v>$subject</v>
      </c>
      <c r="G43" s="31" t="str">
        <f>"   , 'subject'    =&gt;    "&amp;F43</f>
        <v xml:space="preserve">   , 'subject'    =&gt;    $subject</v>
      </c>
      <c r="H43" s="27"/>
      <c r="I43" s="27"/>
    </row>
    <row r="44" spans="1:10" x14ac:dyDescent="0.25">
      <c r="G44" s="31" t="s">
        <v>340</v>
      </c>
      <c r="H44" s="27"/>
      <c r="I44" s="27"/>
    </row>
    <row r="45" spans="1:10" x14ac:dyDescent="0.25"/>
    <row r="46" spans="1:10" x14ac:dyDescent="0.25"/>
    <row r="47" spans="1:10" x14ac:dyDescent="0.25">
      <c r="B47" s="10" t="s">
        <v>131</v>
      </c>
    </row>
    <row r="48" spans="1:10" x14ac:dyDescent="0.25">
      <c r="C48" s="39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39" t="s">
        <v>439</v>
      </c>
      <c r="D49" s="23"/>
      <c r="E49" s="23"/>
      <c r="F49" s="23"/>
      <c r="G49" s="23"/>
      <c r="H49" s="23"/>
      <c r="I49" s="23"/>
    </row>
    <row r="50" spans="2:9" x14ac:dyDescent="0.25">
      <c r="C50" s="39" t="s">
        <v>440</v>
      </c>
      <c r="D50" s="23"/>
      <c r="E50" s="39"/>
      <c r="F50" s="23"/>
      <c r="G50" s="23"/>
      <c r="H50" s="23"/>
      <c r="I50" s="23"/>
    </row>
    <row r="51" spans="2:9" x14ac:dyDescent="0.25">
      <c r="C51" s="39" t="s">
        <v>443</v>
      </c>
      <c r="D51" s="23"/>
      <c r="E51" s="39"/>
      <c r="F51" s="23"/>
      <c r="G51" s="23"/>
      <c r="H51" s="23"/>
      <c r="I51" s="23"/>
    </row>
    <row r="52" spans="2:9" x14ac:dyDescent="0.25">
      <c r="C52" s="39" t="s">
        <v>132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442</v>
      </c>
    </row>
    <row r="55" spans="2:9" x14ac:dyDescent="0.25">
      <c r="B55" s="10" t="s">
        <v>133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149</v>
      </c>
      <c r="B1" s="13" t="s">
        <v>159</v>
      </c>
      <c r="C1" s="14" t="s">
        <v>150</v>
      </c>
    </row>
    <row r="2" spans="1:10" s="13" customFormat="1" hidden="1" x14ac:dyDescent="0.25">
      <c r="A2" s="13" t="s">
        <v>150</v>
      </c>
      <c r="B2" s="14" t="s">
        <v>160</v>
      </c>
      <c r="C2" s="14" t="s">
        <v>180</v>
      </c>
    </row>
    <row r="3" spans="1:10" s="13" customFormat="1" hidden="1" x14ac:dyDescent="0.25">
      <c r="A3" s="13" t="s">
        <v>151</v>
      </c>
      <c r="B3" s="13" t="s">
        <v>178</v>
      </c>
    </row>
    <row r="5" spans="1:10" x14ac:dyDescent="0.25">
      <c r="B5" s="10" t="s">
        <v>145</v>
      </c>
    </row>
    <row r="7" spans="1:10" x14ac:dyDescent="0.25">
      <c r="B7" s="10" t="s">
        <v>146</v>
      </c>
      <c r="D7" s="28" t="s">
        <v>289</v>
      </c>
    </row>
    <row r="9" spans="1:10" x14ac:dyDescent="0.25">
      <c r="B9" s="10" t="s">
        <v>147</v>
      </c>
      <c r="D9" s="28" t="s">
        <v>292</v>
      </c>
    </row>
    <row r="11" spans="1:10" x14ac:dyDescent="0.25">
      <c r="B11" s="10" t="s">
        <v>148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152</v>
      </c>
      <c r="C14" s="22" t="s">
        <v>156</v>
      </c>
      <c r="D14" s="22" t="s">
        <v>153</v>
      </c>
      <c r="E14" s="22"/>
      <c r="F14" s="22"/>
      <c r="G14" s="22" t="s">
        <v>154</v>
      </c>
      <c r="H14" s="22"/>
      <c r="I14" s="22" t="s">
        <v>155</v>
      </c>
      <c r="J14" s="22"/>
    </row>
    <row r="15" spans="1:10" x14ac:dyDescent="0.25">
      <c r="B15" s="28" t="s">
        <v>157</v>
      </c>
      <c r="C15" s="28" t="s">
        <v>158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28" t="s">
        <v>161</v>
      </c>
      <c r="C16" s="28" t="s">
        <v>158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23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24" customFormat="1" hidden="1" x14ac:dyDescent="0.25">
      <c r="A1" s="24" t="s">
        <v>172</v>
      </c>
      <c r="B1" s="24" t="s">
        <v>191</v>
      </c>
      <c r="C1" s="24" t="s">
        <v>231</v>
      </c>
      <c r="D1" s="24" t="s">
        <v>205</v>
      </c>
      <c r="E1" s="25" t="s">
        <v>150</v>
      </c>
      <c r="F1" s="24" t="s">
        <v>193</v>
      </c>
      <c r="G1" s="25" t="s">
        <v>279</v>
      </c>
    </row>
    <row r="2" spans="1:7" s="24" customFormat="1" hidden="1" x14ac:dyDescent="0.25">
      <c r="A2" s="24" t="s">
        <v>173</v>
      </c>
      <c r="B2" s="24" t="s">
        <v>192</v>
      </c>
      <c r="C2" s="24" t="s">
        <v>201</v>
      </c>
      <c r="D2" s="25" t="s">
        <v>219</v>
      </c>
      <c r="E2" s="25" t="s">
        <v>268</v>
      </c>
      <c r="F2" s="24" t="s">
        <v>272</v>
      </c>
      <c r="G2" s="24" t="s">
        <v>173</v>
      </c>
    </row>
    <row r="3" spans="1:7" s="24" customFormat="1" hidden="1" x14ac:dyDescent="0.25">
      <c r="A3" s="25" t="s">
        <v>174</v>
      </c>
      <c r="B3" s="24" t="s">
        <v>223</v>
      </c>
      <c r="C3" s="24" t="s">
        <v>159</v>
      </c>
      <c r="D3" s="25" t="s">
        <v>220</v>
      </c>
      <c r="E3" s="25" t="s">
        <v>270</v>
      </c>
      <c r="F3" s="25" t="s">
        <v>273</v>
      </c>
      <c r="G3" s="25" t="s">
        <v>281</v>
      </c>
    </row>
    <row r="4" spans="1:7" s="24" customFormat="1" hidden="1" x14ac:dyDescent="0.25">
      <c r="A4" s="24" t="s">
        <v>176</v>
      </c>
      <c r="B4" s="24" t="s">
        <v>193</v>
      </c>
      <c r="C4" s="24" t="s">
        <v>202</v>
      </c>
      <c r="D4" s="25" t="s">
        <v>262</v>
      </c>
      <c r="E4" s="24" t="s">
        <v>286</v>
      </c>
      <c r="F4" s="25" t="s">
        <v>275</v>
      </c>
      <c r="G4" s="25" t="s">
        <v>283</v>
      </c>
    </row>
    <row r="5" spans="1:7" s="24" customFormat="1" hidden="1" x14ac:dyDescent="0.25">
      <c r="A5" s="25" t="s">
        <v>190</v>
      </c>
      <c r="B5" s="24" t="s">
        <v>195</v>
      </c>
      <c r="C5" s="24" t="s">
        <v>203</v>
      </c>
      <c r="D5" s="25" t="s">
        <v>263</v>
      </c>
      <c r="E5" s="24" t="s">
        <v>172</v>
      </c>
      <c r="F5" s="25" t="s">
        <v>276</v>
      </c>
      <c r="G5" s="24" t="s">
        <v>284</v>
      </c>
    </row>
    <row r="8" spans="1:7" x14ac:dyDescent="0.25">
      <c r="B8" s="15" t="s">
        <v>164</v>
      </c>
    </row>
    <row r="9" spans="1:7" x14ac:dyDescent="0.25">
      <c r="B9" s="10" t="s">
        <v>165</v>
      </c>
    </row>
    <row r="10" spans="1:7" x14ac:dyDescent="0.25">
      <c r="B10" s="10" t="s">
        <v>166</v>
      </c>
    </row>
    <row r="11" spans="1:7" x14ac:dyDescent="0.25">
      <c r="B11" s="10" t="s">
        <v>167</v>
      </c>
    </row>
    <row r="13" spans="1:7" x14ac:dyDescent="0.25">
      <c r="B13" s="29" t="s">
        <v>253</v>
      </c>
      <c r="C13" s="29"/>
      <c r="D13" s="29"/>
      <c r="E13" s="29"/>
      <c r="F13" s="29"/>
      <c r="G13" s="29"/>
    </row>
    <row r="14" spans="1:7" x14ac:dyDescent="0.25">
      <c r="B14" s="29" t="s">
        <v>181</v>
      </c>
      <c r="C14" s="29"/>
      <c r="D14" s="29"/>
      <c r="E14" s="29"/>
      <c r="F14" s="29"/>
      <c r="G14" s="29"/>
    </row>
    <row r="16" spans="1:7" x14ac:dyDescent="0.25">
      <c r="B16" s="10" t="s">
        <v>182</v>
      </c>
    </row>
    <row r="17" spans="2:5" x14ac:dyDescent="0.25">
      <c r="B17" s="10" t="s">
        <v>168</v>
      </c>
    </row>
    <row r="18" spans="2:5" x14ac:dyDescent="0.25">
      <c r="B18" s="10" t="s">
        <v>170</v>
      </c>
    </row>
    <row r="19" spans="2:5" x14ac:dyDescent="0.25">
      <c r="B19" s="9" t="s">
        <v>163</v>
      </c>
      <c r="C19" s="9"/>
      <c r="D19" s="12" t="str">
        <f>UPPER(LEFT(B19,1))&amp;RIGHT(B19,LEN(B19)-1)</f>
        <v>Projects</v>
      </c>
    </row>
    <row r="20" spans="2:5" x14ac:dyDescent="0.25">
      <c r="B20" s="10" t="s">
        <v>171</v>
      </c>
    </row>
    <row r="21" spans="2:5" x14ac:dyDescent="0.25">
      <c r="B21" s="9" t="s">
        <v>162</v>
      </c>
      <c r="C21" s="9"/>
    </row>
    <row r="23" spans="2:5" x14ac:dyDescent="0.25">
      <c r="B23" s="26" t="s">
        <v>169</v>
      </c>
      <c r="C23" s="26"/>
      <c r="D23" s="26"/>
      <c r="E23" s="26"/>
    </row>
    <row r="24" spans="2:5" x14ac:dyDescent="0.25">
      <c r="B24" s="26" t="str">
        <f>A1&amp;D206&amp;A2&amp;B21&amp;A3</f>
        <v>$id=::where('p_owner','=',$user)-&gt;get(['id']);</v>
      </c>
      <c r="C24" s="26"/>
      <c r="D24" s="26"/>
      <c r="E24" s="26"/>
    </row>
    <row r="25" spans="2:5" x14ac:dyDescent="0.25">
      <c r="B25" s="26" t="s">
        <v>175</v>
      </c>
      <c r="C25" s="26"/>
      <c r="D25" s="26"/>
      <c r="E25" s="26"/>
    </row>
    <row r="26" spans="2:5" x14ac:dyDescent="0.25">
      <c r="B26" s="26" t="str">
        <f>"$"&amp;LEFT(B19,LEN(B19)-1)&amp;"="&amp;LEFT(D19,LEN(D19)-1)&amp;A4</f>
        <v>$project=Project::find($id);</v>
      </c>
      <c r="C26" s="26"/>
      <c r="D26" s="26"/>
      <c r="E26" s="26"/>
    </row>
    <row r="27" spans="2:5" x14ac:dyDescent="0.25">
      <c r="B27" s="27" t="s">
        <v>177</v>
      </c>
      <c r="C27" s="26"/>
      <c r="D27" s="26"/>
      <c r="E27" s="26"/>
    </row>
    <row r="28" spans="2:5" x14ac:dyDescent="0.25">
      <c r="B28" s="26" t="s">
        <v>39</v>
      </c>
      <c r="C28" s="26"/>
      <c r="D28" s="26"/>
      <c r="E28" s="26"/>
    </row>
    <row r="29" spans="2:5" x14ac:dyDescent="0.25">
      <c r="B29" s="26"/>
      <c r="C29" s="26"/>
      <c r="D29" s="26"/>
      <c r="E29" s="26"/>
    </row>
    <row r="31" spans="2:5" x14ac:dyDescent="0.25">
      <c r="B31" s="10" t="s">
        <v>196</v>
      </c>
    </row>
    <row r="32" spans="2:5" x14ac:dyDescent="0.25">
      <c r="B32" s="10" t="s">
        <v>183</v>
      </c>
    </row>
    <row r="33" spans="2:7" x14ac:dyDescent="0.25">
      <c r="B33" s="10" t="s">
        <v>184</v>
      </c>
      <c r="G33" s="12" t="s">
        <v>187</v>
      </c>
    </row>
    <row r="34" spans="2:7" x14ac:dyDescent="0.25">
      <c r="B34" s="10" t="s">
        <v>185</v>
      </c>
      <c r="D34" s="9" t="s">
        <v>310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194</v>
      </c>
      <c r="D35" s="9" t="s">
        <v>293</v>
      </c>
      <c r="E35" s="9"/>
      <c r="F35" s="12"/>
      <c r="G35" s="12"/>
    </row>
    <row r="36" spans="2:7" x14ac:dyDescent="0.25">
      <c r="B36" s="10" t="s">
        <v>186</v>
      </c>
      <c r="D36" s="9" t="s">
        <v>323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218</v>
      </c>
      <c r="D37" s="9" t="s">
        <v>109</v>
      </c>
      <c r="E37" s="9"/>
      <c r="F37" s="12"/>
      <c r="G37" s="12"/>
    </row>
    <row r="39" spans="2:7" x14ac:dyDescent="0.25">
      <c r="B39" s="15" t="s">
        <v>197</v>
      </c>
    </row>
    <row r="40" spans="2:7" x14ac:dyDescent="0.25">
      <c r="B40" s="10" t="s">
        <v>198</v>
      </c>
    </row>
    <row r="41" spans="2:7" x14ac:dyDescent="0.25">
      <c r="B41" s="10" t="s">
        <v>199</v>
      </c>
    </row>
    <row r="42" spans="2:7" x14ac:dyDescent="0.25">
      <c r="B42" s="10" t="s">
        <v>188</v>
      </c>
      <c r="D42" s="16" t="str">
        <f>F34&amp;"_id"</f>
        <v>chart_id</v>
      </c>
      <c r="E42" s="10" t="s">
        <v>189</v>
      </c>
    </row>
    <row r="44" spans="2:7" x14ac:dyDescent="0.25">
      <c r="B44" s="10" t="s">
        <v>200</v>
      </c>
    </row>
    <row r="45" spans="2:7" x14ac:dyDescent="0.25">
      <c r="B45" s="30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204</v>
      </c>
    </row>
    <row r="51" spans="2:8" x14ac:dyDescent="0.25">
      <c r="B51" s="30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214</v>
      </c>
    </row>
    <row r="57" spans="2:8" x14ac:dyDescent="0.25">
      <c r="B57" s="10" t="s">
        <v>215</v>
      </c>
    </row>
    <row r="58" spans="2:8" x14ac:dyDescent="0.25">
      <c r="D58" s="16" t="s">
        <v>212</v>
      </c>
    </row>
    <row r="59" spans="2:8" x14ac:dyDescent="0.25">
      <c r="D59" s="16" t="s">
        <v>169</v>
      </c>
      <c r="G59" s="10" t="s">
        <v>206</v>
      </c>
    </row>
    <row r="60" spans="2:8" x14ac:dyDescent="0.25">
      <c r="D60" s="16" t="str">
        <f>"$"&amp;F34&amp;A5</f>
        <v>$chart=Project::all();</v>
      </c>
      <c r="G60" s="10" t="s">
        <v>207</v>
      </c>
    </row>
    <row r="61" spans="2:8" x14ac:dyDescent="0.25">
      <c r="D61" s="16" t="str">
        <f>B1&amp;"$"&amp;F34&amp;B2</f>
        <v>foreach ($chart as $value){</v>
      </c>
      <c r="G61" s="10" t="s">
        <v>208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209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210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211</v>
      </c>
    </row>
    <row r="65" spans="2:4" x14ac:dyDescent="0.25">
      <c r="D65" s="16" t="s">
        <v>216</v>
      </c>
    </row>
    <row r="66" spans="2:4" x14ac:dyDescent="0.25">
      <c r="B66" s="10" t="s">
        <v>213</v>
      </c>
    </row>
    <row r="67" spans="2:4" x14ac:dyDescent="0.25">
      <c r="D67" s="16" t="s">
        <v>217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221</v>
      </c>
    </row>
    <row r="70" spans="2:4" x14ac:dyDescent="0.25">
      <c r="D70" s="10" t="s">
        <v>222</v>
      </c>
    </row>
    <row r="71" spans="2:4" x14ac:dyDescent="0.25">
      <c r="D71" s="10" t="s">
        <v>224</v>
      </c>
    </row>
    <row r="72" spans="2:4" x14ac:dyDescent="0.25">
      <c r="D72" s="10" t="s">
        <v>227</v>
      </c>
    </row>
    <row r="73" spans="2:4" x14ac:dyDescent="0.25">
      <c r="D73" s="10" t="s">
        <v>225</v>
      </c>
    </row>
    <row r="74" spans="2:4" x14ac:dyDescent="0.25">
      <c r="D74" s="10" t="s">
        <v>226</v>
      </c>
    </row>
    <row r="75" spans="2:4" x14ac:dyDescent="0.25">
      <c r="D75" s="16" t="s">
        <v>228</v>
      </c>
    </row>
    <row r="76" spans="2:4" x14ac:dyDescent="0.25">
      <c r="D76" s="16" t="s">
        <v>229</v>
      </c>
    </row>
    <row r="77" spans="2:4" x14ac:dyDescent="0.25">
      <c r="D77" s="10" t="s">
        <v>221</v>
      </c>
    </row>
    <row r="78" spans="2:4" x14ac:dyDescent="0.25">
      <c r="D78" s="10" t="s">
        <v>222</v>
      </c>
    </row>
    <row r="79" spans="2:4" x14ac:dyDescent="0.25">
      <c r="D79" s="10" t="s">
        <v>224</v>
      </c>
    </row>
    <row r="80" spans="2:4" x14ac:dyDescent="0.25">
      <c r="D80" s="10" t="s">
        <v>227</v>
      </c>
    </row>
    <row r="81" spans="1:6" x14ac:dyDescent="0.25">
      <c r="D81" s="10" t="s">
        <v>225</v>
      </c>
    </row>
    <row r="82" spans="1:6" x14ac:dyDescent="0.25">
      <c r="D82" s="10" t="s">
        <v>226</v>
      </c>
    </row>
    <row r="84" spans="1:6" x14ac:dyDescent="0.25">
      <c r="D84" s="16" t="s">
        <v>230</v>
      </c>
    </row>
    <row r="85" spans="1:6" x14ac:dyDescent="0.25">
      <c r="D85" s="16" t="s">
        <v>232</v>
      </c>
    </row>
    <row r="90" spans="1:6" x14ac:dyDescent="0.25">
      <c r="A90" s="10" t="s">
        <v>240</v>
      </c>
    </row>
    <row r="91" spans="1:6" x14ac:dyDescent="0.25">
      <c r="A91" s="10" t="s">
        <v>241</v>
      </c>
      <c r="C91" s="10" t="s">
        <v>242</v>
      </c>
    </row>
    <row r="93" spans="1:6" x14ac:dyDescent="0.25">
      <c r="A93" s="10" t="s">
        <v>243</v>
      </c>
    </row>
    <row r="95" spans="1:6" x14ac:dyDescent="0.25">
      <c r="A95" s="10" t="s">
        <v>244</v>
      </c>
      <c r="C95" s="9" t="s">
        <v>236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245</v>
      </c>
      <c r="C96" s="9" t="s">
        <v>163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248</v>
      </c>
      <c r="C97" s="9" t="s">
        <v>162</v>
      </c>
      <c r="E97" s="12"/>
      <c r="F97" s="12"/>
    </row>
    <row r="98" spans="1:9" x14ac:dyDescent="0.25">
      <c r="A98" s="10" t="s">
        <v>249</v>
      </c>
      <c r="C98" s="9" t="s">
        <v>250</v>
      </c>
      <c r="D98" s="10" t="s">
        <v>251</v>
      </c>
      <c r="E98" s="12"/>
      <c r="F98" s="12"/>
    </row>
    <row r="100" spans="1:9" x14ac:dyDescent="0.25">
      <c r="A100" s="10" t="s">
        <v>246</v>
      </c>
      <c r="C100" s="9" t="s">
        <v>247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252</v>
      </c>
    </row>
    <row r="107" spans="1:9" x14ac:dyDescent="0.25">
      <c r="A107" s="32" t="s">
        <v>254</v>
      </c>
      <c r="B107" s="32"/>
      <c r="C107" s="32"/>
      <c r="D107" s="32"/>
      <c r="E107" s="32"/>
      <c r="F107" s="32"/>
      <c r="G107" s="32"/>
      <c r="H107" s="32"/>
      <c r="I107" s="32"/>
    </row>
    <row r="108" spans="1:9" x14ac:dyDescent="0.25">
      <c r="A108" s="32" t="s">
        <v>255</v>
      </c>
      <c r="B108" s="32"/>
      <c r="C108" s="32"/>
      <c r="D108" s="32"/>
      <c r="E108" s="32"/>
      <c r="F108" s="32"/>
      <c r="G108" s="32"/>
      <c r="H108" s="32"/>
      <c r="I108" s="32"/>
    </row>
    <row r="109" spans="1:9" x14ac:dyDescent="0.25">
      <c r="F109" s="10" t="s">
        <v>152</v>
      </c>
      <c r="G109" s="10" t="s">
        <v>260</v>
      </c>
    </row>
    <row r="110" spans="1:9" x14ac:dyDescent="0.25">
      <c r="A110" s="10" t="s">
        <v>256</v>
      </c>
      <c r="D110" s="28" t="s">
        <v>236</v>
      </c>
      <c r="E110" s="28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277</v>
      </c>
      <c r="D111" s="28" t="s">
        <v>278</v>
      </c>
      <c r="E111" s="28"/>
      <c r="F111" s="12"/>
      <c r="G111" s="12"/>
    </row>
    <row r="112" spans="1:9" x14ac:dyDescent="0.25">
      <c r="A112" s="10" t="s">
        <v>257</v>
      </c>
      <c r="D112" s="28" t="s">
        <v>163</v>
      </c>
      <c r="E112" s="28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274</v>
      </c>
      <c r="D113" s="28" t="s">
        <v>162</v>
      </c>
      <c r="E113" s="28"/>
      <c r="F113" s="12"/>
      <c r="G113" s="12"/>
    </row>
    <row r="114" spans="1:7" x14ac:dyDescent="0.25">
      <c r="A114" s="10" t="s">
        <v>258</v>
      </c>
      <c r="D114" s="28" t="s">
        <v>259</v>
      </c>
      <c r="E114" s="28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274</v>
      </c>
      <c r="D115" s="28" t="s">
        <v>109</v>
      </c>
      <c r="E115" s="28"/>
      <c r="F115" s="12"/>
      <c r="G115" s="12"/>
    </row>
    <row r="116" spans="1:7" x14ac:dyDescent="0.25">
      <c r="A116" s="10" t="s">
        <v>282</v>
      </c>
      <c r="D116" s="28" t="s">
        <v>237</v>
      </c>
      <c r="E116" s="28"/>
      <c r="F116" s="12"/>
      <c r="G116" s="12"/>
    </row>
    <row r="117" spans="1:7" x14ac:dyDescent="0.25">
      <c r="A117" s="10" t="s">
        <v>265</v>
      </c>
      <c r="D117" s="28" t="s">
        <v>264</v>
      </c>
      <c r="E117" s="28"/>
      <c r="F117" s="12"/>
      <c r="G117" s="12"/>
    </row>
    <row r="118" spans="1:7" x14ac:dyDescent="0.25">
      <c r="A118" s="10" t="s">
        <v>266</v>
      </c>
      <c r="D118" s="28" t="s">
        <v>267</v>
      </c>
      <c r="E118" s="28"/>
      <c r="F118" s="12"/>
      <c r="G118" s="12"/>
    </row>
    <row r="120" spans="1:7" x14ac:dyDescent="0.25">
      <c r="A120" s="10" t="s">
        <v>261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269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271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285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287</v>
      </c>
    </row>
    <row r="136" spans="2:7" x14ac:dyDescent="0.25">
      <c r="B136" s="16" t="s">
        <v>288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287</v>
      </c>
    </row>
    <row r="143" spans="2:7" x14ac:dyDescent="0.25">
      <c r="B143" s="16" t="s">
        <v>288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2" workbookViewId="0">
      <pane ySplit="3" topLeftCell="A5" activePane="bottomLeft" state="frozen"/>
      <selection activeCell="A2" sqref="A2"/>
      <selection pane="bottomLeft" activeCell="A2" sqref="A2"/>
    </sheetView>
  </sheetViews>
  <sheetFormatPr baseColWidth="10" defaultRowHeight="15" x14ac:dyDescent="0.25"/>
  <cols>
    <col min="1" max="16384" width="11.42578125" style="27"/>
  </cols>
  <sheetData>
    <row r="1" spans="1:10" hidden="1" x14ac:dyDescent="0.25">
      <c r="A1" s="65" t="s">
        <v>98</v>
      </c>
    </row>
    <row r="2" spans="1:10" s="74" customFormat="1" x14ac:dyDescent="0.25"/>
    <row r="3" spans="1:10" s="74" customFormat="1" x14ac:dyDescent="0.25"/>
    <row r="4" spans="1:10" s="74" customFormat="1" x14ac:dyDescent="0.25"/>
    <row r="6" spans="1:10" x14ac:dyDescent="0.25">
      <c r="G6" s="50" t="s">
        <v>102</v>
      </c>
      <c r="H6" s="51"/>
      <c r="I6" s="51"/>
      <c r="J6" s="52"/>
    </row>
    <row r="7" spans="1:10" x14ac:dyDescent="0.25">
      <c r="B7" s="27" t="s">
        <v>444</v>
      </c>
      <c r="G7" s="53" t="s">
        <v>461</v>
      </c>
      <c r="H7" s="54"/>
      <c r="I7" s="54"/>
      <c r="J7" s="55"/>
    </row>
    <row r="9" spans="1:10" x14ac:dyDescent="0.25">
      <c r="B9" s="59" t="s">
        <v>453</v>
      </c>
    </row>
    <row r="10" spans="1:10" x14ac:dyDescent="0.25">
      <c r="B10" s="68" t="s">
        <v>481</v>
      </c>
    </row>
    <row r="11" spans="1:10" x14ac:dyDescent="0.25">
      <c r="B11" s="27" t="s">
        <v>476</v>
      </c>
      <c r="C11" s="28" t="s">
        <v>478</v>
      </c>
      <c r="D11" s="28"/>
    </row>
    <row r="12" spans="1:10" x14ac:dyDescent="0.25">
      <c r="B12" s="56" t="s">
        <v>84</v>
      </c>
      <c r="C12" s="66" t="str">
        <f>"cd "&amp;C11</f>
        <v>cd testtwo</v>
      </c>
      <c r="D12" s="56"/>
      <c r="E12" s="56"/>
    </row>
    <row r="13" spans="1:10" x14ac:dyDescent="0.25">
      <c r="B13" s="56" t="s">
        <v>84</v>
      </c>
      <c r="C13" s="66" t="s">
        <v>451</v>
      </c>
      <c r="D13" s="56"/>
      <c r="E13" s="56"/>
      <c r="F13" s="27" t="s">
        <v>452</v>
      </c>
    </row>
    <row r="14" spans="1:10" x14ac:dyDescent="0.25">
      <c r="B14" s="56" t="s">
        <v>84</v>
      </c>
      <c r="C14" s="66" t="s">
        <v>450</v>
      </c>
      <c r="D14" s="56"/>
      <c r="E14" s="56"/>
    </row>
    <row r="15" spans="1:10" x14ac:dyDescent="0.25">
      <c r="B15" s="56" t="s">
        <v>84</v>
      </c>
      <c r="C15" s="66" t="s">
        <v>477</v>
      </c>
      <c r="D15" s="56"/>
      <c r="E15" s="56"/>
    </row>
    <row r="17" spans="2:8" x14ac:dyDescent="0.25">
      <c r="B17" s="27" t="s">
        <v>479</v>
      </c>
      <c r="F17" s="67" t="str">
        <f>C11</f>
        <v>testtwo</v>
      </c>
    </row>
    <row r="18" spans="2:8" x14ac:dyDescent="0.25">
      <c r="B18" s="56" t="s">
        <v>84</v>
      </c>
      <c r="C18" s="66" t="str">
        <f>"git remote add origin https://github.com/alejoto/"&amp;C11&amp;".git"</f>
        <v>git remote add origin https://github.com/alejoto/testtwo.git</v>
      </c>
      <c r="D18" s="56"/>
      <c r="E18" s="56"/>
      <c r="F18" s="56"/>
      <c r="G18" s="56"/>
      <c r="H18" s="56"/>
    </row>
    <row r="19" spans="2:8" x14ac:dyDescent="0.25">
      <c r="B19" s="56" t="s">
        <v>84</v>
      </c>
      <c r="C19" s="66" t="s">
        <v>464</v>
      </c>
      <c r="D19" s="56"/>
      <c r="E19" s="56"/>
      <c r="F19" s="56"/>
      <c r="G19" s="56"/>
      <c r="H19" s="56"/>
    </row>
    <row r="20" spans="2:8" x14ac:dyDescent="0.25">
      <c r="B20" s="56" t="s">
        <v>84</v>
      </c>
      <c r="C20" s="66" t="s">
        <v>480</v>
      </c>
      <c r="D20" s="56"/>
      <c r="E20" s="56"/>
      <c r="F20" s="56"/>
      <c r="G20" s="56"/>
      <c r="H20" s="56"/>
    </row>
    <row r="21" spans="2:8" x14ac:dyDescent="0.25">
      <c r="B21" s="56"/>
      <c r="C21" s="66" t="s">
        <v>502</v>
      </c>
      <c r="D21" s="56"/>
      <c r="E21" s="56"/>
      <c r="F21" s="56"/>
      <c r="G21" s="56"/>
      <c r="H21" s="56"/>
    </row>
    <row r="23" spans="2:8" x14ac:dyDescent="0.25">
      <c r="B23" s="68" t="s">
        <v>482</v>
      </c>
    </row>
    <row r="24" spans="2:8" x14ac:dyDescent="0.25">
      <c r="B24" s="27" t="s">
        <v>483</v>
      </c>
    </row>
    <row r="25" spans="2:8" x14ac:dyDescent="0.25">
      <c r="B25" s="56" t="s">
        <v>84</v>
      </c>
      <c r="C25" s="66" t="s">
        <v>463</v>
      </c>
      <c r="D25" s="56"/>
      <c r="E25" s="56"/>
    </row>
    <row r="27" spans="2:8" x14ac:dyDescent="0.25">
      <c r="B27" s="27" t="s">
        <v>475</v>
      </c>
      <c r="D27" s="73" t="s">
        <v>554</v>
      </c>
      <c r="E27" s="28" t="s">
        <v>618</v>
      </c>
      <c r="F27" s="28"/>
      <c r="G27" s="42" t="s">
        <v>447</v>
      </c>
    </row>
    <row r="28" spans="2:8" x14ac:dyDescent="0.25">
      <c r="B28" s="56" t="s">
        <v>84</v>
      </c>
      <c r="C28" s="66" t="s">
        <v>450</v>
      </c>
      <c r="D28" s="56"/>
      <c r="E28" s="56"/>
      <c r="G28" s="42" t="s">
        <v>448</v>
      </c>
    </row>
    <row r="29" spans="2:8" x14ac:dyDescent="0.25">
      <c r="B29" s="56" t="s">
        <v>84</v>
      </c>
      <c r="C29" s="66" t="s">
        <v>553</v>
      </c>
      <c r="D29" s="56"/>
      <c r="E29" s="56"/>
      <c r="G29" s="42" t="s">
        <v>449</v>
      </c>
    </row>
    <row r="30" spans="2:8" x14ac:dyDescent="0.25">
      <c r="B30" s="56" t="s">
        <v>84</v>
      </c>
      <c r="C30" s="66" t="str">
        <f>"git commit -m "&amp;A1&amp;E27&amp;A1</f>
        <v>git commit -m "charttype as points finished"</v>
      </c>
      <c r="D30" s="56"/>
      <c r="E30" s="56"/>
      <c r="G30" s="27" t="s">
        <v>505</v>
      </c>
      <c r="H30" s="27" t="s">
        <v>506</v>
      </c>
    </row>
    <row r="31" spans="2:8" x14ac:dyDescent="0.25">
      <c r="B31" s="56" t="s">
        <v>84</v>
      </c>
      <c r="C31" s="66" t="s">
        <v>464</v>
      </c>
      <c r="D31" s="56"/>
      <c r="E31" s="56"/>
    </row>
    <row r="32" spans="2:8" x14ac:dyDescent="0.25">
      <c r="B32" s="56" t="s">
        <v>84</v>
      </c>
      <c r="C32" s="66" t="s">
        <v>480</v>
      </c>
      <c r="D32" s="56"/>
      <c r="E32" s="56"/>
    </row>
    <row r="33" spans="2:14" x14ac:dyDescent="0.25">
      <c r="B33" s="56"/>
      <c r="C33" s="66" t="s">
        <v>502</v>
      </c>
      <c r="D33" s="56"/>
      <c r="E33" s="56"/>
    </row>
    <row r="37" spans="2:14" x14ac:dyDescent="0.25">
      <c r="B37" s="27" t="s">
        <v>508</v>
      </c>
    </row>
    <row r="38" spans="2:14" x14ac:dyDescent="0.25">
      <c r="B38" s="56" t="s">
        <v>84</v>
      </c>
      <c r="C38" s="66" t="s">
        <v>507</v>
      </c>
      <c r="D38" s="56"/>
      <c r="E38" s="56"/>
    </row>
    <row r="41" spans="2:14" x14ac:dyDescent="0.25">
      <c r="B41" s="56" t="s">
        <v>84</v>
      </c>
      <c r="C41" s="66" t="s">
        <v>463</v>
      </c>
      <c r="D41" s="56"/>
      <c r="E41" s="56"/>
    </row>
    <row r="42" spans="2:14" x14ac:dyDescent="0.25">
      <c r="B42" s="56"/>
      <c r="C42" s="66" t="s">
        <v>480</v>
      </c>
      <c r="D42" s="56"/>
      <c r="E42" s="56"/>
    </row>
    <row r="43" spans="2:14" x14ac:dyDescent="0.25">
      <c r="B43" s="56"/>
      <c r="C43" s="66" t="s">
        <v>502</v>
      </c>
      <c r="D43" s="56"/>
      <c r="E43" s="56"/>
    </row>
    <row r="44" spans="2:14" x14ac:dyDescent="0.25">
      <c r="B44" s="27" t="s">
        <v>484</v>
      </c>
    </row>
    <row r="46" spans="2:14" x14ac:dyDescent="0.25">
      <c r="B46" s="27" t="s">
        <v>469</v>
      </c>
    </row>
    <row r="47" spans="2:14" x14ac:dyDescent="0.25">
      <c r="B47" s="27" t="s">
        <v>470</v>
      </c>
      <c r="K47" s="27" t="s">
        <v>468</v>
      </c>
    </row>
    <row r="48" spans="2:14" x14ac:dyDescent="0.25">
      <c r="B48" s="27" t="s">
        <v>471</v>
      </c>
      <c r="K48" s="57" t="s">
        <v>112</v>
      </c>
      <c r="L48" s="58" t="s">
        <v>466</v>
      </c>
      <c r="M48" s="58"/>
      <c r="N48" s="58"/>
    </row>
    <row r="49" spans="2:11" x14ac:dyDescent="0.25">
      <c r="B49" s="27" t="s">
        <v>472</v>
      </c>
      <c r="K49" s="27" t="s">
        <v>467</v>
      </c>
    </row>
    <row r="50" spans="2:11" x14ac:dyDescent="0.25">
      <c r="B50" s="56" t="s">
        <v>84</v>
      </c>
      <c r="C50" s="66" t="s">
        <v>473</v>
      </c>
      <c r="D50" s="56"/>
      <c r="E50" s="56"/>
    </row>
    <row r="51" spans="2:11" x14ac:dyDescent="0.25">
      <c r="B51" s="56" t="s">
        <v>84</v>
      </c>
      <c r="C51" s="66" t="s">
        <v>474</v>
      </c>
      <c r="D51" s="56"/>
      <c r="E51" s="56"/>
    </row>
    <row r="52" spans="2:11" x14ac:dyDescent="0.25">
      <c r="B52" s="60" t="s">
        <v>462</v>
      </c>
    </row>
    <row r="55" spans="2:11" x14ac:dyDescent="0.25">
      <c r="B55" s="27" t="s">
        <v>446</v>
      </c>
    </row>
    <row r="56" spans="2:11" x14ac:dyDescent="0.25">
      <c r="B56" s="56" t="s">
        <v>84</v>
      </c>
      <c r="C56" s="66" t="s">
        <v>445</v>
      </c>
      <c r="D56" s="56"/>
      <c r="E56" s="56"/>
    </row>
    <row r="57" spans="2:11" x14ac:dyDescent="0.25">
      <c r="B57" s="60" t="s">
        <v>454</v>
      </c>
    </row>
    <row r="58" spans="2:11" x14ac:dyDescent="0.25">
      <c r="B58" s="64" t="s">
        <v>455</v>
      </c>
      <c r="C58" s="62" t="s">
        <v>456</v>
      </c>
      <c r="D58" s="61"/>
      <c r="E58" s="27" t="s">
        <v>458</v>
      </c>
    </row>
    <row r="59" spans="2:11" x14ac:dyDescent="0.25">
      <c r="B59" s="64" t="s">
        <v>455</v>
      </c>
      <c r="C59" s="63" t="s">
        <v>457</v>
      </c>
      <c r="D59" s="61"/>
      <c r="E59" s="27" t="s">
        <v>459</v>
      </c>
    </row>
    <row r="60" spans="2:11" x14ac:dyDescent="0.25">
      <c r="B60" s="64"/>
      <c r="C60" s="64" t="s">
        <v>460</v>
      </c>
      <c r="D60" s="64"/>
      <c r="E60" s="27" t="s">
        <v>460</v>
      </c>
    </row>
    <row r="63" spans="2:11" x14ac:dyDescent="0.25">
      <c r="B63" s="68" t="s">
        <v>494</v>
      </c>
    </row>
    <row r="64" spans="2:11" x14ac:dyDescent="0.25">
      <c r="B64" s="27" t="s">
        <v>485</v>
      </c>
      <c r="C64" s="28" t="s">
        <v>399</v>
      </c>
      <c r="D64" s="28"/>
    </row>
    <row r="65" spans="2:7" x14ac:dyDescent="0.25">
      <c r="B65" s="56" t="s">
        <v>84</v>
      </c>
      <c r="C65" s="66" t="str">
        <f>"git branch "&amp;C64</f>
        <v>git branch two</v>
      </c>
      <c r="D65" s="56"/>
      <c r="E65" s="56"/>
    </row>
    <row r="66" spans="2:7" x14ac:dyDescent="0.25">
      <c r="B66" s="56" t="s">
        <v>84</v>
      </c>
      <c r="C66" s="66" t="str">
        <f>"git checkout "&amp;C64</f>
        <v>git checkout two</v>
      </c>
      <c r="D66" s="56"/>
      <c r="E66" s="56"/>
    </row>
    <row r="68" spans="2:7" x14ac:dyDescent="0.25">
      <c r="B68" s="27" t="s">
        <v>486</v>
      </c>
    </row>
    <row r="69" spans="2:7" x14ac:dyDescent="0.25">
      <c r="B69" s="27" t="s">
        <v>487</v>
      </c>
    </row>
    <row r="70" spans="2:7" x14ac:dyDescent="0.25">
      <c r="D70" s="27" t="s">
        <v>488</v>
      </c>
      <c r="E70" s="28" t="s">
        <v>504</v>
      </c>
      <c r="F70" s="28"/>
    </row>
    <row r="71" spans="2:7" x14ac:dyDescent="0.25">
      <c r="B71" s="56" t="s">
        <v>84</v>
      </c>
      <c r="C71" s="66" t="s">
        <v>450</v>
      </c>
      <c r="D71" s="56"/>
      <c r="E71" s="56"/>
    </row>
    <row r="72" spans="2:7" x14ac:dyDescent="0.25">
      <c r="D72" s="27" t="s">
        <v>506</v>
      </c>
      <c r="G72" s="27" t="s">
        <v>505</v>
      </c>
    </row>
    <row r="73" spans="2:7" x14ac:dyDescent="0.25">
      <c r="B73" s="56" t="s">
        <v>84</v>
      </c>
      <c r="C73" s="66" t="str">
        <f>"git commit -m "&amp;$A$1&amp;E70&amp;$A$1</f>
        <v>git commit -m "fixing request bug"</v>
      </c>
      <c r="D73" s="56"/>
      <c r="E73" s="56"/>
    </row>
    <row r="74" spans="2:7" x14ac:dyDescent="0.25">
      <c r="B74" s="56" t="s">
        <v>84</v>
      </c>
      <c r="C74" s="66" t="str">
        <f>"git push origin "&amp;C64</f>
        <v>git push origin two</v>
      </c>
      <c r="D74" s="56"/>
      <c r="E74" s="56"/>
    </row>
    <row r="76" spans="2:7" x14ac:dyDescent="0.25">
      <c r="B76" s="56" t="s">
        <v>84</v>
      </c>
      <c r="C76" s="66" t="str">
        <f>"git pull origin "&amp;C64</f>
        <v>git pull origin two</v>
      </c>
      <c r="D76" s="56"/>
      <c r="E76" s="56"/>
      <c r="F76" s="27" t="s">
        <v>489</v>
      </c>
    </row>
    <row r="78" spans="2:7" x14ac:dyDescent="0.25">
      <c r="B78" s="27" t="s">
        <v>490</v>
      </c>
    </row>
    <row r="79" spans="2:7" x14ac:dyDescent="0.25">
      <c r="B79" s="56" t="s">
        <v>84</v>
      </c>
      <c r="C79" s="66" t="s">
        <v>491</v>
      </c>
      <c r="D79" s="56"/>
      <c r="E79" s="56"/>
    </row>
    <row r="80" spans="2:7" x14ac:dyDescent="0.25">
      <c r="B80" s="56" t="s">
        <v>84</v>
      </c>
      <c r="C80" s="66" t="str">
        <f>"git merge "&amp;C64</f>
        <v>git merge two</v>
      </c>
      <c r="D80" s="56"/>
      <c r="E80" s="56"/>
    </row>
    <row r="81" spans="2:5" x14ac:dyDescent="0.25">
      <c r="B81" s="56" t="s">
        <v>84</v>
      </c>
      <c r="C81" s="66" t="s">
        <v>465</v>
      </c>
      <c r="D81" s="56"/>
      <c r="E81" s="56"/>
    </row>
    <row r="83" spans="2:5" x14ac:dyDescent="0.25">
      <c r="B83" s="27" t="s">
        <v>493</v>
      </c>
    </row>
    <row r="84" spans="2:5" x14ac:dyDescent="0.25">
      <c r="B84" s="27" t="s">
        <v>492</v>
      </c>
    </row>
    <row r="85" spans="2:5" x14ac:dyDescent="0.25">
      <c r="B85" s="57" t="s">
        <v>112</v>
      </c>
      <c r="C85" s="58" t="str">
        <f>"git branch -d "&amp;C64</f>
        <v>git branch -d two</v>
      </c>
      <c r="D85" s="69"/>
      <c r="E85" s="69"/>
    </row>
    <row r="86" spans="2:5" x14ac:dyDescent="0.25">
      <c r="B86" s="57" t="s">
        <v>112</v>
      </c>
      <c r="C86" s="58" t="str">
        <f>"git push origin --delete "&amp;C64</f>
        <v>git push origin --delete two</v>
      </c>
      <c r="D86" s="69"/>
      <c r="E86" s="69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496</v>
      </c>
    </row>
    <row r="4" spans="2:7" x14ac:dyDescent="0.25">
      <c r="B4" s="10" t="s">
        <v>497</v>
      </c>
    </row>
    <row r="5" spans="2:7" x14ac:dyDescent="0.25">
      <c r="B5" s="10" t="s">
        <v>499</v>
      </c>
    </row>
    <row r="6" spans="2:7" x14ac:dyDescent="0.25">
      <c r="B6" s="56" t="s">
        <v>84</v>
      </c>
      <c r="C6" s="66" t="s">
        <v>495</v>
      </c>
      <c r="D6" s="66"/>
      <c r="E6" s="66"/>
      <c r="F6" s="66"/>
      <c r="G6" s="66"/>
    </row>
    <row r="8" spans="2:7" x14ac:dyDescent="0.25">
      <c r="B8" s="10" t="s">
        <v>500</v>
      </c>
    </row>
    <row r="9" spans="2:7" x14ac:dyDescent="0.25">
      <c r="B9" s="56" t="s">
        <v>84</v>
      </c>
      <c r="C9" s="66" t="s">
        <v>501</v>
      </c>
      <c r="D9" s="66"/>
      <c r="E9" s="66"/>
      <c r="F9" s="66"/>
      <c r="G9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107</v>
      </c>
      <c r="B1" s="13" t="s">
        <v>87</v>
      </c>
      <c r="C1" s="13" t="s">
        <v>150</v>
      </c>
    </row>
    <row r="2" spans="1:7" s="13" customFormat="1" hidden="1" x14ac:dyDescent="0.25">
      <c r="A2" s="13" t="s">
        <v>108</v>
      </c>
      <c r="B2" s="14" t="s">
        <v>88</v>
      </c>
      <c r="C2" s="13" t="s">
        <v>151</v>
      </c>
    </row>
    <row r="3" spans="1:7" s="13" customFormat="1" hidden="1" x14ac:dyDescent="0.25">
      <c r="B3" s="13" t="s">
        <v>98</v>
      </c>
      <c r="C3" s="13" t="s">
        <v>290</v>
      </c>
    </row>
    <row r="4" spans="1:7" s="13" customFormat="1" hidden="1" x14ac:dyDescent="0.25">
      <c r="A4" s="13" t="s">
        <v>99</v>
      </c>
      <c r="B4" s="13" t="s">
        <v>100</v>
      </c>
      <c r="C4" s="13" t="s">
        <v>291</v>
      </c>
    </row>
    <row r="5" spans="1:7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7" s="13" customFormat="1" hidden="1" x14ac:dyDescent="0.25">
      <c r="A6" s="13" t="s">
        <v>86</v>
      </c>
      <c r="B6" s="13" t="s">
        <v>239</v>
      </c>
      <c r="C6" s="13" t="s">
        <v>98</v>
      </c>
    </row>
    <row r="7" spans="1:7" x14ac:dyDescent="0.25"/>
    <row r="8" spans="1:7" x14ac:dyDescent="0.25">
      <c r="B8" s="10" t="s">
        <v>102</v>
      </c>
    </row>
    <row r="9" spans="1:7" x14ac:dyDescent="0.25">
      <c r="B9" s="17" t="s">
        <v>103</v>
      </c>
      <c r="C9" s="17"/>
      <c r="D9" s="17"/>
      <c r="E9" s="17"/>
    </row>
    <row r="10" spans="1:7" x14ac:dyDescent="0.25">
      <c r="B10" s="16" t="s">
        <v>101</v>
      </c>
    </row>
    <row r="11" spans="1:7" x14ac:dyDescent="0.25"/>
    <row r="12" spans="1:7" x14ac:dyDescent="0.25">
      <c r="B12" s="10" t="s">
        <v>332</v>
      </c>
    </row>
    <row r="13" spans="1:7" x14ac:dyDescent="0.25">
      <c r="B13" s="10" t="s">
        <v>106</v>
      </c>
      <c r="C13" s="9" t="s">
        <v>617</v>
      </c>
      <c r="D13" s="9"/>
    </row>
    <row r="14" spans="1:7" x14ac:dyDescent="0.25">
      <c r="B14" s="10" t="s">
        <v>235</v>
      </c>
      <c r="C14" s="9" t="s">
        <v>328</v>
      </c>
      <c r="D14" s="9"/>
    </row>
    <row r="15" spans="1:7" x14ac:dyDescent="0.25">
      <c r="B15" s="17" t="s">
        <v>84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84</v>
      </c>
      <c r="C16" s="17" t="str">
        <f>"mkdir "&amp;C13</f>
        <v>mkdir smartcharts</v>
      </c>
      <c r="D16" s="45"/>
      <c r="E16" s="17"/>
      <c r="F16" s="17"/>
      <c r="G16" s="17"/>
    </row>
    <row r="17" spans="2:12" x14ac:dyDescent="0.25">
      <c r="B17" s="17" t="s">
        <v>84</v>
      </c>
      <c r="C17" s="17" t="str">
        <f>"cd "&amp;C13</f>
        <v>cd smartcharts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415</v>
      </c>
    </row>
    <row r="20" spans="2:12" x14ac:dyDescent="0.25">
      <c r="B20" s="17" t="s">
        <v>84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84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333</v>
      </c>
    </row>
    <row r="24" spans="2:12" x14ac:dyDescent="0.25">
      <c r="B24" s="17" t="s">
        <v>84</v>
      </c>
      <c r="C24" s="17" t="str">
        <f>"cd c:\wamp\www\"&amp;C14&amp;"\"&amp;C13</f>
        <v>cd c:\wamp\www\github\smartcharts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308</v>
      </c>
    </row>
    <row r="27" spans="2:12" x14ac:dyDescent="0.25">
      <c r="B27" s="33" t="s">
        <v>112</v>
      </c>
      <c r="C27" s="34" t="s">
        <v>309</v>
      </c>
      <c r="D27" s="35"/>
    </row>
    <row r="28" spans="2:12" x14ac:dyDescent="0.25"/>
    <row r="29" spans="2:12" x14ac:dyDescent="0.25">
      <c r="B29" s="10" t="s">
        <v>295</v>
      </c>
    </row>
    <row r="30" spans="2:12" x14ac:dyDescent="0.25">
      <c r="B30" s="33" t="s">
        <v>112</v>
      </c>
      <c r="C30" s="34" t="s">
        <v>54</v>
      </c>
      <c r="D30" s="35"/>
    </row>
    <row r="31" spans="2:12" x14ac:dyDescent="0.25">
      <c r="B31" s="10" t="s">
        <v>296</v>
      </c>
      <c r="L31" s="12" t="s">
        <v>328</v>
      </c>
    </row>
    <row r="32" spans="2:12" x14ac:dyDescent="0.25">
      <c r="L32" s="12" t="s">
        <v>327</v>
      </c>
    </row>
    <row r="33" spans="2:5" ht="21" x14ac:dyDescent="0.35">
      <c r="B33" s="80" t="s">
        <v>414</v>
      </c>
      <c r="C33" s="81"/>
      <c r="D33" s="81"/>
      <c r="E33" s="81"/>
    </row>
    <row r="34" spans="2:5" x14ac:dyDescent="0.25">
      <c r="B34" s="41"/>
    </row>
    <row r="35" spans="2:5" x14ac:dyDescent="0.25">
      <c r="B35" s="41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" zoomScaleNormal="100" workbookViewId="0">
      <selection activeCell="C18" sqref="C18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x14ac:dyDescent="0.25"/>
    <row r="8" spans="1:5" x14ac:dyDescent="0.25">
      <c r="B8" s="10" t="s">
        <v>102</v>
      </c>
    </row>
    <row r="9" spans="1:5" x14ac:dyDescent="0.25">
      <c r="B9" s="17" t="s">
        <v>103</v>
      </c>
      <c r="C9" s="17"/>
      <c r="D9" s="17"/>
      <c r="E9" s="17"/>
    </row>
    <row r="10" spans="1:5" x14ac:dyDescent="0.25">
      <c r="B10" s="16" t="s">
        <v>101</v>
      </c>
    </row>
    <row r="11" spans="1:5" x14ac:dyDescent="0.25"/>
    <row r="12" spans="1:5" x14ac:dyDescent="0.25">
      <c r="B12" s="41" t="s">
        <v>409</v>
      </c>
    </row>
    <row r="13" spans="1:5" hidden="1" x14ac:dyDescent="0.25"/>
    <row r="14" spans="1:5" hidden="1" x14ac:dyDescent="0.25">
      <c r="B14" s="10" t="s">
        <v>106</v>
      </c>
      <c r="C14" s="42" t="str">
        <f>'Start project'!C13</f>
        <v>smartcharts</v>
      </c>
      <c r="D14" s="23"/>
    </row>
    <row r="15" spans="1:5" hidden="1" x14ac:dyDescent="0.25">
      <c r="B15" s="10" t="s">
        <v>235</v>
      </c>
      <c r="C15" s="42" t="str">
        <f>'Start project'!C14</f>
        <v>github</v>
      </c>
      <c r="D15" s="23"/>
    </row>
    <row r="16" spans="1:5" x14ac:dyDescent="0.25"/>
    <row r="17" spans="2:7" x14ac:dyDescent="0.25">
      <c r="B17" s="10" t="s">
        <v>410</v>
      </c>
    </row>
    <row r="18" spans="2:7" x14ac:dyDescent="0.25">
      <c r="B18" s="17" t="s">
        <v>84</v>
      </c>
      <c r="C18" s="17" t="str">
        <f>"cd c:\wamp\www\"&amp;C15&amp;"\"&amp;C14</f>
        <v>cd c:\wamp\www\github\smartcharts</v>
      </c>
      <c r="D18" s="17"/>
      <c r="E18" s="17"/>
      <c r="F18" s="17"/>
      <c r="G18" s="17"/>
    </row>
    <row r="19" spans="2:7" x14ac:dyDescent="0.25">
      <c r="B19" s="17" t="s">
        <v>84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84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411</v>
      </c>
    </row>
    <row r="23" spans="2:7" x14ac:dyDescent="0.25">
      <c r="B23" s="17" t="s">
        <v>84</v>
      </c>
      <c r="C23" s="17" t="str">
        <f>"cd c:\wamp\www\"&amp;C15&amp;"\"&amp;C14</f>
        <v>cd c:\wamp\www\github\smartcharts</v>
      </c>
      <c r="D23" s="17"/>
      <c r="E23" s="17"/>
      <c r="F23" s="17"/>
      <c r="G23" s="17"/>
    </row>
    <row r="24" spans="2:7" x14ac:dyDescent="0.25"/>
    <row r="25" spans="2:7" s="46" customFormat="1" x14ac:dyDescent="0.25"/>
    <row r="26" spans="2:7" x14ac:dyDescent="0.25">
      <c r="B26" s="10" t="s">
        <v>295</v>
      </c>
    </row>
    <row r="27" spans="2:7" x14ac:dyDescent="0.25">
      <c r="B27" s="33" t="s">
        <v>112</v>
      </c>
      <c r="C27" s="34" t="s">
        <v>54</v>
      </c>
      <c r="D27" s="35"/>
    </row>
    <row r="28" spans="2:7" x14ac:dyDescent="0.25">
      <c r="B28" s="10" t="s">
        <v>296</v>
      </c>
    </row>
    <row r="29" spans="2:7" x14ac:dyDescent="0.25"/>
    <row r="30" spans="2:7" x14ac:dyDescent="0.25">
      <c r="B30" s="10" t="s">
        <v>412</v>
      </c>
    </row>
    <row r="31" spans="2:7" x14ac:dyDescent="0.25">
      <c r="B31" s="10" t="s">
        <v>304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299</v>
      </c>
      <c r="C33" s="19"/>
      <c r="D33" s="9" t="s">
        <v>555</v>
      </c>
      <c r="E33" s="19" t="s">
        <v>297</v>
      </c>
      <c r="G33" s="12" t="s">
        <v>298</v>
      </c>
      <c r="H33" s="37" t="str">
        <f>D33</f>
        <v>temporaluser</v>
      </c>
    </row>
    <row r="34" spans="2:8" x14ac:dyDescent="0.25">
      <c r="B34" s="10" t="s">
        <v>300</v>
      </c>
      <c r="C34" s="19"/>
      <c r="D34" s="9" t="s">
        <v>552</v>
      </c>
      <c r="E34" s="19" t="str">
        <f>E33&amp;D33&amp;"/"</f>
        <v>app/views/temporaluser/</v>
      </c>
      <c r="G34" s="12" t="s">
        <v>301</v>
      </c>
      <c r="H34" s="37" t="str">
        <f>D34&amp;".blade.php"</f>
        <v>a_base.blade.php</v>
      </c>
    </row>
    <row r="35" spans="2:8" x14ac:dyDescent="0.25">
      <c r="B35" s="17" t="s">
        <v>84</v>
      </c>
      <c r="C35" s="17" t="str">
        <f>"mkdir "&amp;E33&amp;D33</f>
        <v>mkdir app/views/temporaluser</v>
      </c>
      <c r="D35" s="17"/>
      <c r="E35" s="17"/>
      <c r="F35" s="17"/>
      <c r="G35" s="17"/>
      <c r="H35" s="19"/>
    </row>
    <row r="36" spans="2:8" x14ac:dyDescent="0.25">
      <c r="B36" s="17" t="s">
        <v>84</v>
      </c>
      <c r="C36" s="17" t="str">
        <f>"php artisan generate:view --path="&amp;B3&amp;"app/views/"&amp;D33&amp;B3&amp;" "&amp;D34</f>
        <v>php artisan generate:view --path="app/views/temporaluser" a_base</v>
      </c>
      <c r="D36" s="17"/>
      <c r="E36" s="17"/>
      <c r="F36" s="17"/>
      <c r="G36" s="17"/>
      <c r="H36" s="12" t="str">
        <f>UPPER(LEFT(D33,1))&amp;RIGHT(D33,LEN(D33)-1)&amp;"Controller"</f>
        <v>TemporaluserController</v>
      </c>
    </row>
    <row r="37" spans="2:8" x14ac:dyDescent="0.25">
      <c r="B37" s="17" t="s">
        <v>84</v>
      </c>
      <c r="C37" s="17" t="str">
        <f>A4&amp;B5&amp;H36</f>
        <v>php artisan generate:controller TemporaluserController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302</v>
      </c>
      <c r="C39" s="19" t="str">
        <f>E34&amp;H34</f>
        <v>app/views/temporaluser/a_base.blade.php</v>
      </c>
      <c r="E39" s="19"/>
      <c r="F39" s="10" t="s">
        <v>303</v>
      </c>
    </row>
    <row r="40" spans="2:8" x14ac:dyDescent="0.25">
      <c r="C40" s="19"/>
      <c r="E40" s="19"/>
    </row>
    <row r="41" spans="2:8" x14ac:dyDescent="0.25">
      <c r="C41" s="39" t="s">
        <v>305</v>
      </c>
      <c r="D41" s="23"/>
      <c r="E41" s="23"/>
      <c r="F41" s="23"/>
      <c r="G41" s="23"/>
      <c r="H41" s="23"/>
    </row>
    <row r="42" spans="2:8" x14ac:dyDescent="0.25">
      <c r="C42" s="40" t="s">
        <v>329</v>
      </c>
      <c r="D42" s="23"/>
      <c r="E42" s="23" t="s">
        <v>115</v>
      </c>
      <c r="F42" s="23"/>
      <c r="G42" s="23"/>
      <c r="H42" s="23"/>
    </row>
    <row r="43" spans="2:8" x14ac:dyDescent="0.25">
      <c r="C43" s="40" t="s">
        <v>330</v>
      </c>
      <c r="D43" s="23"/>
      <c r="E43" s="23"/>
      <c r="F43" s="23"/>
      <c r="G43" s="23"/>
      <c r="H43" s="23"/>
    </row>
    <row r="44" spans="2:8" x14ac:dyDescent="0.25">
      <c r="C44" s="39" t="s">
        <v>331</v>
      </c>
      <c r="D44" s="23"/>
      <c r="E44" s="23"/>
      <c r="F44" s="23"/>
      <c r="G44" s="23"/>
      <c r="H44" s="23"/>
    </row>
    <row r="45" spans="2:8" x14ac:dyDescent="0.25">
      <c r="C45" s="23"/>
      <c r="D45" s="31" t="s">
        <v>116</v>
      </c>
      <c r="E45" s="23"/>
      <c r="F45" s="23"/>
      <c r="G45" s="23"/>
      <c r="H45" s="23"/>
    </row>
    <row r="46" spans="2:8" x14ac:dyDescent="0.25">
      <c r="C46" s="39" t="s">
        <v>330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302</v>
      </c>
      <c r="C48" s="10" t="s">
        <v>104</v>
      </c>
      <c r="D48" s="10" t="str">
        <f>" app/Controllers/"&amp;H36&amp;".php"</f>
        <v xml:space="preserve"> app/Controllers/TemporaluserController.php</v>
      </c>
      <c r="G48" s="12" t="str">
        <f>UPPER(LEFT(D34,1))&amp;RIGHT(D34,LEN(D34)-1)</f>
        <v>A_base</v>
      </c>
      <c r="H48" s="10" t="s">
        <v>303</v>
      </c>
    </row>
    <row r="49" spans="2:8" x14ac:dyDescent="0.25">
      <c r="C49" s="31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31" t="str">
        <f>"    return View::make('"&amp;D33&amp;IF(D33&lt;&gt;"",".","")&amp;D34&amp;"'"&amp;")"</f>
        <v xml:space="preserve">    return View::make('temporaluser.a_base')</v>
      </c>
      <c r="D50" s="23"/>
      <c r="E50" s="23"/>
      <c r="F50" s="23"/>
      <c r="G50" s="23"/>
      <c r="H50" s="23"/>
    </row>
    <row r="51" spans="2:8" x14ac:dyDescent="0.25">
      <c r="C51" s="31" t="str">
        <f>"      -&gt;with('title','"&amp;D34&amp;"');"</f>
        <v xml:space="preserve">      -&gt;with('title','a_base');</v>
      </c>
      <c r="D51" s="23"/>
      <c r="E51" s="23"/>
      <c r="F51" s="23"/>
      <c r="G51" s="23"/>
      <c r="H51" s="23"/>
    </row>
    <row r="52" spans="2:8" x14ac:dyDescent="0.25">
      <c r="C52" s="31" t="s">
        <v>307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306</v>
      </c>
      <c r="C54" s="19"/>
      <c r="E54" s="19"/>
    </row>
    <row r="55" spans="2:8" x14ac:dyDescent="0.25">
      <c r="C55" s="31" t="str">
        <f>B6&amp;D33&amp;C1&amp;H36&amp;C2</f>
        <v>Route::controller('temporaluser','TemporaluserController');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82" t="s">
        <v>416</v>
      </c>
      <c r="C57" s="81"/>
      <c r="D57" s="81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3" topLeftCell="A9" activePane="bottomLeft" state="frozen"/>
      <selection pane="bottomLeft" activeCell="B25" sqref="B25"/>
    </sheetView>
  </sheetViews>
  <sheetFormatPr baseColWidth="10" defaultRowHeight="15" x14ac:dyDescent="0.25"/>
  <cols>
    <col min="1" max="16384" width="11.42578125" style="10"/>
  </cols>
  <sheetData>
    <row r="1" spans="2:10" s="74" customFormat="1" x14ac:dyDescent="0.25"/>
    <row r="2" spans="2:10" s="74" customFormat="1" x14ac:dyDescent="0.25"/>
    <row r="3" spans="2:10" s="74" customFormat="1" x14ac:dyDescent="0.25"/>
    <row r="6" spans="2:10" x14ac:dyDescent="0.25">
      <c r="B6" s="67" t="s">
        <v>589</v>
      </c>
    </row>
    <row r="7" spans="2:10" x14ac:dyDescent="0.25">
      <c r="C7" s="67" t="s">
        <v>587</v>
      </c>
    </row>
    <row r="8" spans="2:10" x14ac:dyDescent="0.25">
      <c r="C8" s="76" t="s">
        <v>588</v>
      </c>
    </row>
    <row r="10" spans="2:10" x14ac:dyDescent="0.25">
      <c r="B10" s="10" t="s">
        <v>591</v>
      </c>
    </row>
    <row r="11" spans="2:10" x14ac:dyDescent="0.25">
      <c r="B11" s="77" t="s">
        <v>592</v>
      </c>
    </row>
    <row r="12" spans="2:10" x14ac:dyDescent="0.25">
      <c r="B12" s="77" t="s">
        <v>593</v>
      </c>
    </row>
    <row r="13" spans="2:10" x14ac:dyDescent="0.25">
      <c r="B13" s="77" t="s">
        <v>594</v>
      </c>
    </row>
    <row r="14" spans="2:10" x14ac:dyDescent="0.25">
      <c r="B14" s="31" t="s">
        <v>599</v>
      </c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 t="s">
        <v>600</v>
      </c>
      <c r="D15" s="31"/>
      <c r="E15" s="31"/>
      <c r="F15" s="31" t="s">
        <v>595</v>
      </c>
      <c r="G15" s="31"/>
      <c r="H15" s="31"/>
      <c r="I15" s="31"/>
      <c r="J15" s="31"/>
    </row>
    <row r="16" spans="2:10" x14ac:dyDescent="0.25">
      <c r="B16" s="31"/>
      <c r="C16" s="31" t="s">
        <v>590</v>
      </c>
      <c r="D16" s="31"/>
      <c r="E16" s="31"/>
      <c r="F16" s="31"/>
      <c r="G16" s="31"/>
      <c r="H16" s="31" t="s">
        <v>596</v>
      </c>
      <c r="I16" s="31"/>
      <c r="J16" s="31"/>
    </row>
    <row r="17" spans="2:10" x14ac:dyDescent="0.25">
      <c r="B17" s="31" t="s">
        <v>597</v>
      </c>
      <c r="C17" s="31"/>
      <c r="D17" s="31"/>
      <c r="E17" s="31"/>
      <c r="F17" s="31"/>
      <c r="G17" s="31"/>
      <c r="H17" s="31"/>
      <c r="I17" s="31"/>
      <c r="J17" s="31"/>
    </row>
    <row r="19" spans="2:10" x14ac:dyDescent="0.25">
      <c r="B19" s="10" t="s">
        <v>598</v>
      </c>
    </row>
    <row r="21" spans="2:10" x14ac:dyDescent="0.25">
      <c r="B21" s="31" t="s">
        <v>603</v>
      </c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 t="s">
        <v>604</v>
      </c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 t="s">
        <v>294</v>
      </c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 t="s">
        <v>605</v>
      </c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 t="s">
        <v>602</v>
      </c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 t="s">
        <v>341</v>
      </c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 t="s">
        <v>601</v>
      </c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C26" sqref="C26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9" customFormat="1" x14ac:dyDescent="0.25"/>
    <row r="8" spans="1:5" s="9" customFormat="1" x14ac:dyDescent="0.25"/>
    <row r="9" spans="1:5" s="9" customFormat="1" x14ac:dyDescent="0.25"/>
    <row r="10" spans="1:5" x14ac:dyDescent="0.25"/>
    <row r="11" spans="1:5" x14ac:dyDescent="0.25">
      <c r="B11" s="10" t="s">
        <v>102</v>
      </c>
    </row>
    <row r="12" spans="1:5" x14ac:dyDescent="0.25">
      <c r="B12" s="17" t="s">
        <v>103</v>
      </c>
      <c r="C12" s="17"/>
      <c r="D12" s="17"/>
      <c r="E12" s="17"/>
    </row>
    <row r="13" spans="1:5" x14ac:dyDescent="0.25">
      <c r="B13" s="16" t="s">
        <v>101</v>
      </c>
    </row>
    <row r="14" spans="1:5" x14ac:dyDescent="0.25"/>
    <row r="15" spans="1:5" x14ac:dyDescent="0.25">
      <c r="B15" s="41" t="s">
        <v>409</v>
      </c>
    </row>
    <row r="16" spans="1:5" hidden="1" x14ac:dyDescent="0.25"/>
    <row r="17" spans="2:7" hidden="1" x14ac:dyDescent="0.25">
      <c r="B17" s="10" t="s">
        <v>106</v>
      </c>
      <c r="C17" s="42" t="str">
        <f>'Start project'!C13</f>
        <v>smartcharts</v>
      </c>
      <c r="D17" s="23"/>
    </row>
    <row r="18" spans="2:7" hidden="1" x14ac:dyDescent="0.25">
      <c r="B18" s="10" t="s">
        <v>235</v>
      </c>
      <c r="C18" s="42" t="str">
        <f>'Start project'!C14</f>
        <v>github</v>
      </c>
      <c r="D18" s="23"/>
    </row>
    <row r="19" spans="2:7" x14ac:dyDescent="0.25"/>
    <row r="20" spans="2:7" x14ac:dyDescent="0.25">
      <c r="B20" s="10" t="s">
        <v>410</v>
      </c>
    </row>
    <row r="21" spans="2:7" x14ac:dyDescent="0.25">
      <c r="B21" s="17" t="s">
        <v>84</v>
      </c>
      <c r="C21" s="17" t="str">
        <f>"cd c:\wamp\www\"&amp;C18&amp;"\"&amp;C17</f>
        <v>cd c:\wamp\www\github\smartcharts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84</v>
      </c>
      <c r="C23" s="17" t="s">
        <v>52</v>
      </c>
      <c r="D23" s="17"/>
      <c r="E23" s="17"/>
      <c r="F23" s="17"/>
      <c r="G23" s="17"/>
    </row>
    <row r="24" spans="2:7" x14ac:dyDescent="0.25"/>
    <row r="25" spans="2:7" x14ac:dyDescent="0.25">
      <c r="B25" s="10" t="s">
        <v>411</v>
      </c>
    </row>
    <row r="26" spans="2:7" x14ac:dyDescent="0.25">
      <c r="B26" s="17" t="s">
        <v>84</v>
      </c>
      <c r="C26" s="17" t="str">
        <f>"cd c:\wamp\www\"&amp;C18&amp;"\"&amp;C17</f>
        <v>cd c:\wamp\www\github\smartcharts</v>
      </c>
      <c r="D26" s="17"/>
      <c r="E26" s="17"/>
      <c r="F26" s="17"/>
      <c r="G26" s="17"/>
    </row>
    <row r="27" spans="2:7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/>
    <row r="33" spans="2:19" x14ac:dyDescent="0.25">
      <c r="F33" s="10" t="s">
        <v>339</v>
      </c>
    </row>
    <row r="34" spans="2:19" x14ac:dyDescent="0.25">
      <c r="B34" s="10" t="s">
        <v>56</v>
      </c>
      <c r="C34" s="9" t="s">
        <v>550</v>
      </c>
      <c r="D34" s="9"/>
      <c r="F34" s="31" t="str">
        <f>"   'database'  =&gt; '"&amp;C34&amp;"',"</f>
        <v xml:space="preserve">   'database'  =&gt; 'healmy5_sentrytest2',</v>
      </c>
      <c r="G34" s="23"/>
      <c r="H34" s="23"/>
      <c r="I34" s="23"/>
      <c r="J34" s="23"/>
      <c r="K34" s="23"/>
    </row>
    <row r="35" spans="2:19" x14ac:dyDescent="0.25">
      <c r="B35" s="10" t="s">
        <v>57</v>
      </c>
      <c r="C35" s="9" t="s">
        <v>503</v>
      </c>
      <c r="D35" s="9"/>
      <c r="F35" s="31" t="str">
        <f>"   'username'  =&gt; '"&amp;C35&amp;"',"</f>
        <v xml:space="preserve">   'username'  =&gt; 'root',</v>
      </c>
      <c r="G35" s="23"/>
      <c r="H35" s="23"/>
      <c r="I35" s="23"/>
      <c r="J35" s="23"/>
      <c r="K35" s="23"/>
      <c r="M35" s="12" t="s">
        <v>97</v>
      </c>
    </row>
    <row r="36" spans="2:19" x14ac:dyDescent="0.25">
      <c r="B36" s="10" t="s">
        <v>58</v>
      </c>
      <c r="C36" s="9"/>
      <c r="D36" s="9"/>
      <c r="F36" s="31" t="str">
        <f>"   'password'  =&gt; '"&amp;C36&amp;"',"</f>
        <v xml:space="preserve">   'password'  =&gt; '',</v>
      </c>
      <c r="G36" s="23"/>
      <c r="H36" s="23"/>
      <c r="I36" s="23"/>
      <c r="J36" s="23"/>
      <c r="K36" s="23"/>
      <c r="M36" s="12" t="str">
        <f>IF(SUM(J41:K50)&gt;0,B2&amp;P50&amp;Q50&amp;B3,"")</f>
        <v>--fields="name:string,header:string,tooltip:string,display:tinyinteger,bsystem:string,placeholder:string,axis:string"</v>
      </c>
    </row>
    <row r="37" spans="2:19" x14ac:dyDescent="0.25"/>
    <row r="38" spans="2:19" x14ac:dyDescent="0.25">
      <c r="B38" s="10" t="s">
        <v>59</v>
      </c>
    </row>
    <row r="39" spans="2:19" x14ac:dyDescent="0.25">
      <c r="B39" s="10" t="s">
        <v>60</v>
      </c>
      <c r="D39" s="9" t="s">
        <v>568</v>
      </c>
      <c r="F39" s="12" t="str">
        <f>LEFT(D39,LEN(D39)-1)</f>
        <v>bfield</v>
      </c>
      <c r="G39" s="12" t="str">
        <f>UPPER(LEFT(F39,1))&amp;RIGHT(F39,LEN(F39)-1)</f>
        <v>Bfield</v>
      </c>
    </row>
    <row r="40" spans="2:19" x14ac:dyDescent="0.25">
      <c r="C40" s="10" t="s">
        <v>81</v>
      </c>
      <c r="D40" s="10" t="s">
        <v>82</v>
      </c>
      <c r="G40" s="10" t="s">
        <v>81</v>
      </c>
      <c r="H40" s="10" t="s">
        <v>82</v>
      </c>
      <c r="J40" s="12" t="s">
        <v>322</v>
      </c>
      <c r="K40" s="12"/>
      <c r="M40" s="12" t="s">
        <v>89</v>
      </c>
      <c r="N40" s="12" t="s">
        <v>96</v>
      </c>
      <c r="S40" s="12" t="s">
        <v>326</v>
      </c>
    </row>
    <row r="41" spans="2:19" x14ac:dyDescent="0.25">
      <c r="B41" s="10" t="s">
        <v>61</v>
      </c>
      <c r="C41" s="9" t="s">
        <v>156</v>
      </c>
      <c r="D41" s="9" t="s">
        <v>91</v>
      </c>
      <c r="F41" s="10" t="s">
        <v>71</v>
      </c>
      <c r="G41" s="9"/>
      <c r="H41" s="9"/>
      <c r="J41" s="12">
        <f>IF(C41="",0,1)</f>
        <v>1</v>
      </c>
      <c r="K41" s="12">
        <f>IF(G41="",0,1)</f>
        <v>0</v>
      </c>
      <c r="M41" s="12" t="s">
        <v>90</v>
      </c>
      <c r="N41" s="36" t="str">
        <f>IF(AND(C41&lt;&gt;"",D41&lt;&gt;""),IF(N40="concatenator1","",",")&amp;C41&amp;":"&amp;D41,"")</f>
        <v>name:string</v>
      </c>
      <c r="O41" s="36" t="str">
        <f>IF(AND(G41&lt;&gt;"",H41&lt;&gt;""),","&amp;G41&amp;":"&amp;H41,"")</f>
        <v/>
      </c>
      <c r="P41" s="36" t="str">
        <f>P40&amp;N41</f>
        <v>name:string</v>
      </c>
      <c r="Q41" s="36" t="str">
        <f>Q40&amp;O41</f>
        <v/>
      </c>
      <c r="S41" s="36" t="s">
        <v>327</v>
      </c>
    </row>
    <row r="42" spans="2:19" x14ac:dyDescent="0.25">
      <c r="B42" s="10" t="s">
        <v>62</v>
      </c>
      <c r="C42" s="9" t="s">
        <v>569</v>
      </c>
      <c r="D42" s="9" t="s">
        <v>91</v>
      </c>
      <c r="F42" s="10" t="s">
        <v>72</v>
      </c>
      <c r="G42" s="9"/>
      <c r="H42" s="9"/>
      <c r="J42" s="12">
        <f t="shared" ref="J42:J50" si="0">IF(C42="",0,1)</f>
        <v>1</v>
      </c>
      <c r="K42" s="12">
        <f t="shared" ref="K42:K50" si="1">IF(G42="",0,1)</f>
        <v>0</v>
      </c>
      <c r="M42" s="12" t="s">
        <v>91</v>
      </c>
      <c r="N42" s="36" t="str">
        <f t="shared" ref="N42:N50" si="2">IF(AND(C42&lt;&gt;"",D42&lt;&gt;""),IF(N41="concatenator1","",",")&amp;C42&amp;":"&amp;D42,"")</f>
        <v>,header:string</v>
      </c>
      <c r="O42" s="36" t="str">
        <f t="shared" ref="O42:O50" si="3">IF(AND(G42&lt;&gt;"",H42&lt;&gt;""),","&amp;G42&amp;":"&amp;H42,"")</f>
        <v/>
      </c>
      <c r="P42" s="36" t="str">
        <f t="shared" ref="P42:Q50" si="4">P41&amp;N42</f>
        <v>name:string,header:string</v>
      </c>
      <c r="Q42" s="36" t="str">
        <f t="shared" si="4"/>
        <v/>
      </c>
      <c r="S42" s="36" t="s">
        <v>328</v>
      </c>
    </row>
    <row r="43" spans="2:19" x14ac:dyDescent="0.25">
      <c r="B43" s="10" t="s">
        <v>63</v>
      </c>
      <c r="C43" s="9" t="s">
        <v>570</v>
      </c>
      <c r="D43" s="9" t="s">
        <v>91</v>
      </c>
      <c r="F43" s="10" t="s">
        <v>73</v>
      </c>
      <c r="G43" s="9"/>
      <c r="H43" s="9"/>
      <c r="J43" s="12">
        <f t="shared" si="0"/>
        <v>1</v>
      </c>
      <c r="K43" s="12">
        <f t="shared" si="1"/>
        <v>0</v>
      </c>
      <c r="M43" s="12" t="s">
        <v>92</v>
      </c>
      <c r="N43" s="36" t="str">
        <f t="shared" si="2"/>
        <v>,tooltip:string</v>
      </c>
      <c r="O43" s="36" t="str">
        <f t="shared" si="3"/>
        <v/>
      </c>
      <c r="P43" s="36" t="str">
        <f t="shared" si="4"/>
        <v>name:string,header:string,tooltip:string</v>
      </c>
      <c r="Q43" s="36" t="str">
        <f t="shared" si="4"/>
        <v/>
      </c>
    </row>
    <row r="44" spans="2:19" x14ac:dyDescent="0.25">
      <c r="B44" s="10" t="s">
        <v>64</v>
      </c>
      <c r="C44" s="9" t="s">
        <v>571</v>
      </c>
      <c r="D44" s="9" t="s">
        <v>325</v>
      </c>
      <c r="F44" s="10" t="s">
        <v>74</v>
      </c>
      <c r="G44" s="9"/>
      <c r="H44" s="9"/>
      <c r="J44" s="12">
        <f t="shared" si="0"/>
        <v>1</v>
      </c>
      <c r="K44" s="12">
        <f t="shared" si="1"/>
        <v>0</v>
      </c>
      <c r="M44" s="12" t="s">
        <v>93</v>
      </c>
      <c r="N44" s="36" t="str">
        <f t="shared" si="2"/>
        <v>,display:tinyinteger</v>
      </c>
      <c r="O44" s="36" t="str">
        <f t="shared" si="3"/>
        <v/>
      </c>
      <c r="P44" s="36" t="str">
        <f t="shared" si="4"/>
        <v>name:string,header:string,tooltip:string,display:tinyinteger</v>
      </c>
      <c r="Q44" s="36" t="str">
        <f t="shared" si="4"/>
        <v/>
      </c>
    </row>
    <row r="45" spans="2:19" x14ac:dyDescent="0.25">
      <c r="B45" s="10" t="s">
        <v>65</v>
      </c>
      <c r="C45" s="9" t="s">
        <v>572</v>
      </c>
      <c r="D45" s="9" t="s">
        <v>91</v>
      </c>
      <c r="F45" s="10" t="s">
        <v>75</v>
      </c>
      <c r="G45" s="9"/>
      <c r="H45" s="9"/>
      <c r="J45" s="12">
        <f t="shared" si="0"/>
        <v>1</v>
      </c>
      <c r="K45" s="12">
        <f t="shared" si="1"/>
        <v>0</v>
      </c>
      <c r="M45" s="12" t="s">
        <v>320</v>
      </c>
      <c r="N45" s="36" t="str">
        <f t="shared" si="2"/>
        <v>,bsystem:string</v>
      </c>
      <c r="O45" s="36" t="str">
        <f t="shared" si="3"/>
        <v/>
      </c>
      <c r="P45" s="36" t="str">
        <f t="shared" si="4"/>
        <v>name:string,header:string,tooltip:string,display:tinyinteger,bsystem:string</v>
      </c>
      <c r="Q45" s="36" t="str">
        <f t="shared" si="4"/>
        <v/>
      </c>
    </row>
    <row r="46" spans="2:19" x14ac:dyDescent="0.25">
      <c r="B46" s="10" t="s">
        <v>66</v>
      </c>
      <c r="C46" s="9" t="s">
        <v>581</v>
      </c>
      <c r="D46" s="9" t="s">
        <v>91</v>
      </c>
      <c r="F46" s="10" t="s">
        <v>76</v>
      </c>
      <c r="G46" s="9"/>
      <c r="H46" s="9"/>
      <c r="J46" s="12">
        <f t="shared" si="0"/>
        <v>1</v>
      </c>
      <c r="K46" s="12">
        <f t="shared" si="1"/>
        <v>0</v>
      </c>
      <c r="M46" s="12" t="s">
        <v>321</v>
      </c>
      <c r="N46" s="36" t="str">
        <f t="shared" si="2"/>
        <v>,placeholder:string</v>
      </c>
      <c r="O46" s="36" t="str">
        <f t="shared" si="3"/>
        <v/>
      </c>
      <c r="P46" s="36" t="str">
        <f t="shared" si="4"/>
        <v>name:string,header:string,tooltip:string,display:tinyinteger,bsystem:string,placeholder:string</v>
      </c>
      <c r="Q46" s="36" t="str">
        <f t="shared" si="4"/>
        <v/>
      </c>
    </row>
    <row r="47" spans="2:19" x14ac:dyDescent="0.25">
      <c r="B47" s="10" t="s">
        <v>67</v>
      </c>
      <c r="C47" s="9" t="s">
        <v>615</v>
      </c>
      <c r="D47" s="9" t="s">
        <v>91</v>
      </c>
      <c r="F47" s="10" t="s">
        <v>77</v>
      </c>
      <c r="G47" s="9"/>
      <c r="H47" s="9"/>
      <c r="J47" s="12">
        <f t="shared" si="0"/>
        <v>1</v>
      </c>
      <c r="K47" s="12">
        <f t="shared" si="1"/>
        <v>0</v>
      </c>
      <c r="M47" s="12" t="s">
        <v>324</v>
      </c>
      <c r="N47" s="36" t="str">
        <f t="shared" si="2"/>
        <v>,axis:string</v>
      </c>
      <c r="O47" s="36" t="str">
        <f t="shared" si="3"/>
        <v/>
      </c>
      <c r="P47" s="36" t="str">
        <f t="shared" si="4"/>
        <v>name:string,header:string,tooltip:string,display:tinyinteger,bsystem:string,placeholder:string,axis:string</v>
      </c>
      <c r="Q47" s="36" t="str">
        <f t="shared" si="4"/>
        <v/>
      </c>
    </row>
    <row r="48" spans="2:19" x14ac:dyDescent="0.25">
      <c r="B48" s="10" t="s">
        <v>68</v>
      </c>
      <c r="C48" s="9"/>
      <c r="D48" s="9"/>
      <c r="F48" s="10" t="s">
        <v>78</v>
      </c>
      <c r="G48" s="9"/>
      <c r="H48" s="9"/>
      <c r="J48" s="12">
        <f t="shared" si="0"/>
        <v>0</v>
      </c>
      <c r="K48" s="12">
        <f t="shared" si="1"/>
        <v>0</v>
      </c>
      <c r="M48" s="12" t="s">
        <v>325</v>
      </c>
      <c r="N48" s="36" t="str">
        <f t="shared" si="2"/>
        <v/>
      </c>
      <c r="O48" s="36" t="str">
        <f t="shared" si="3"/>
        <v/>
      </c>
      <c r="P48" s="36" t="str">
        <f t="shared" si="4"/>
        <v>name:string,header:string,tooltip:string,display:tinyinteger,bsystem:string,placeholder:string,axis:string</v>
      </c>
      <c r="Q48" s="36" t="str">
        <f t="shared" si="4"/>
        <v/>
      </c>
    </row>
    <row r="49" spans="2:17" x14ac:dyDescent="0.25">
      <c r="B49" s="10" t="s">
        <v>69</v>
      </c>
      <c r="C49" s="9"/>
      <c r="D49" s="9"/>
      <c r="F49" s="10" t="s">
        <v>79</v>
      </c>
      <c r="G49" s="9"/>
      <c r="H49" s="9"/>
      <c r="J49" s="12">
        <f t="shared" si="0"/>
        <v>0</v>
      </c>
      <c r="K49" s="12">
        <f t="shared" si="1"/>
        <v>0</v>
      </c>
      <c r="M49" s="12" t="s">
        <v>94</v>
      </c>
      <c r="N49" s="36" t="str">
        <f t="shared" si="2"/>
        <v/>
      </c>
      <c r="O49" s="36" t="str">
        <f t="shared" si="3"/>
        <v/>
      </c>
      <c r="P49" s="36" t="str">
        <f t="shared" si="4"/>
        <v>name:string,header:string,tooltip:string,display:tinyinteger,bsystem:string,placeholder:string,axis:string</v>
      </c>
      <c r="Q49" s="36" t="str">
        <f t="shared" si="4"/>
        <v/>
      </c>
    </row>
    <row r="50" spans="2:17" x14ac:dyDescent="0.25">
      <c r="B50" s="10" t="s">
        <v>70</v>
      </c>
      <c r="C50" s="9"/>
      <c r="D50" s="9"/>
      <c r="F50" s="10" t="s">
        <v>80</v>
      </c>
      <c r="G50" s="9"/>
      <c r="H50" s="9"/>
      <c r="J50" s="12">
        <f t="shared" si="0"/>
        <v>0</v>
      </c>
      <c r="K50" s="12">
        <f t="shared" si="1"/>
        <v>0</v>
      </c>
      <c r="M50" s="12" t="s">
        <v>95</v>
      </c>
      <c r="N50" s="36" t="str">
        <f t="shared" si="2"/>
        <v/>
      </c>
      <c r="O50" s="36" t="str">
        <f t="shared" si="3"/>
        <v/>
      </c>
      <c r="P50" s="36" t="str">
        <f t="shared" si="4"/>
        <v>name:string,header:string,tooltip:string,display:tinyinteger,bsystem:string,placeholder:string,axis:string</v>
      </c>
      <c r="Q50" s="36" t="str">
        <f t="shared" si="4"/>
        <v/>
      </c>
    </row>
    <row r="51" spans="2:17" x14ac:dyDescent="0.25"/>
    <row r="52" spans="2:17" x14ac:dyDescent="0.25"/>
    <row r="53" spans="2:17" x14ac:dyDescent="0.25">
      <c r="B53" s="10" t="s">
        <v>83</v>
      </c>
    </row>
    <row r="54" spans="2:17" x14ac:dyDescent="0.25">
      <c r="B54" s="17" t="s">
        <v>84</v>
      </c>
      <c r="C54" s="17" t="str">
        <f>A4&amp;A5&amp;A6&amp;D39&amp;B1&amp;M36</f>
        <v>php artisan generate:migration create_bfields_table --fields="name:string,header:string,tooltip:string,display:tinyinteger,bsystem:string,placeholder:string,axis:string"</v>
      </c>
      <c r="D54" s="17"/>
      <c r="E54" s="17"/>
      <c r="F54" s="17"/>
      <c r="G54" s="17"/>
    </row>
    <row r="55" spans="2:17" x14ac:dyDescent="0.25">
      <c r="B55" s="17" t="s">
        <v>84</v>
      </c>
      <c r="C55" s="17" t="s">
        <v>55</v>
      </c>
      <c r="D55" s="17"/>
      <c r="E55" s="17"/>
      <c r="F55" s="17"/>
      <c r="G55" s="17"/>
    </row>
    <row r="56" spans="2:17" x14ac:dyDescent="0.25">
      <c r="B56" s="17" t="s">
        <v>84</v>
      </c>
      <c r="C56" s="17" t="str">
        <f>A4&amp;B4&amp;G39</f>
        <v>php artisan generate:model Bfield</v>
      </c>
      <c r="D56" s="17"/>
      <c r="E56" s="17"/>
      <c r="F56" s="17"/>
      <c r="G56" s="17"/>
    </row>
    <row r="57" spans="2:17" x14ac:dyDescent="0.25">
      <c r="J57" s="10" t="s">
        <v>544</v>
      </c>
    </row>
    <row r="58" spans="2:17" x14ac:dyDescent="0.25">
      <c r="J58" s="10" t="s">
        <v>545</v>
      </c>
    </row>
    <row r="59" spans="2:17" x14ac:dyDescent="0.25">
      <c r="B59" s="10" t="s">
        <v>233</v>
      </c>
    </row>
    <row r="60" spans="2:17" x14ac:dyDescent="0.25">
      <c r="B60" s="12" t="s">
        <v>120</v>
      </c>
      <c r="C60" s="12"/>
      <c r="D60" s="12" t="str">
        <f>D39</f>
        <v>bfields</v>
      </c>
    </row>
    <row r="61" spans="2:17" x14ac:dyDescent="0.25">
      <c r="B61" s="10" t="s">
        <v>234</v>
      </c>
      <c r="D61" s="9" t="s">
        <v>616</v>
      </c>
    </row>
    <row r="62" spans="2:17" x14ac:dyDescent="0.25">
      <c r="B62" s="10" t="s">
        <v>235</v>
      </c>
      <c r="D62" s="9" t="s">
        <v>91</v>
      </c>
    </row>
    <row r="63" spans="2:17" x14ac:dyDescent="0.25">
      <c r="B63" s="17" t="s">
        <v>84</v>
      </c>
      <c r="C63" s="17" t="str">
        <f>C3&amp;D61&amp;C4&amp;D60&amp;C5&amp;C6&amp;D61&amp;":"&amp;D62&amp;C6</f>
        <v>php artisan generate:migration add_charttype_to_bfields_table --fields="charttype:string"</v>
      </c>
      <c r="D63" s="17"/>
      <c r="E63" s="17"/>
      <c r="F63" s="17"/>
      <c r="G63" s="17"/>
      <c r="H63" s="17"/>
      <c r="I63" s="17"/>
      <c r="J63" s="17"/>
      <c r="K63" s="17"/>
    </row>
    <row r="64" spans="2:17" x14ac:dyDescent="0.25">
      <c r="B64" s="17" t="s">
        <v>84</v>
      </c>
      <c r="C64" s="17" t="s">
        <v>55</v>
      </c>
      <c r="D64" s="17"/>
      <c r="E64" s="17"/>
      <c r="F64" s="17"/>
      <c r="G64" s="17"/>
    </row>
    <row r="65" spans="2:11" x14ac:dyDescent="0.25"/>
    <row r="66" spans="2:11" x14ac:dyDescent="0.25"/>
    <row r="67" spans="2:11" x14ac:dyDescent="0.25">
      <c r="B67" s="10" t="s">
        <v>311</v>
      </c>
    </row>
    <row r="68" spans="2:11" x14ac:dyDescent="0.25">
      <c r="B68" s="10" t="s">
        <v>312</v>
      </c>
    </row>
    <row r="69" spans="2:11" x14ac:dyDescent="0.25">
      <c r="B69" s="10" t="s">
        <v>313</v>
      </c>
    </row>
    <row r="70" spans="2:11" x14ac:dyDescent="0.25"/>
    <row r="71" spans="2:11" x14ac:dyDescent="0.25">
      <c r="B71" s="10" t="s">
        <v>548</v>
      </c>
    </row>
    <row r="72" spans="2:11" x14ac:dyDescent="0.25"/>
    <row r="73" spans="2:11" x14ac:dyDescent="0.25">
      <c r="B73" s="10" t="s">
        <v>546</v>
      </c>
      <c r="C73" s="28" t="s">
        <v>111</v>
      </c>
      <c r="D73" s="28"/>
      <c r="E73" s="12" t="str">
        <f>LEFT(C73,LEN(C73)-1)</f>
        <v>user</v>
      </c>
    </row>
    <row r="74" spans="2:11" x14ac:dyDescent="0.25">
      <c r="B74" s="10" t="s">
        <v>547</v>
      </c>
      <c r="C74" s="28" t="s">
        <v>551</v>
      </c>
      <c r="D74" s="28"/>
      <c r="E74" s="12" t="str">
        <f>LEFT(C74,LEN(C74)-1)</f>
        <v>group</v>
      </c>
    </row>
    <row r="75" spans="2:11" x14ac:dyDescent="0.25"/>
    <row r="76" spans="2:11" x14ac:dyDescent="0.25">
      <c r="B76" s="10" t="s">
        <v>549</v>
      </c>
    </row>
    <row r="77" spans="2:11" x14ac:dyDescent="0.25">
      <c r="B77" s="17" t="s">
        <v>84</v>
      </c>
      <c r="C77" s="17" t="str">
        <f>C3&amp;E74&amp;"_id"&amp;C4&amp;C73&amp;C5&amp;C6&amp;E74&amp;"_id"&amp;":"&amp;"integer"&amp;C6</f>
        <v>php artisan generate:migration add_group_id_to_users_table --fields="group_id:integer"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84</v>
      </c>
      <c r="C78" s="17" t="str">
        <f>C3&amp;E73&amp;"_id"&amp;C4&amp;C74&amp;C5&amp;C6&amp;E73&amp;"_id"&amp;":"&amp;"integer"&amp;C6</f>
        <v>php artisan generate:migration add_user_id_to_groups_table --fields="user_id:integer"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 t="s">
        <v>84</v>
      </c>
      <c r="C79" s="17" t="s">
        <v>55</v>
      </c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 t="s">
        <v>84</v>
      </c>
      <c r="C80" s="17" t="str">
        <f>"php artisan generate:pivot "&amp;C73&amp;" "&amp;C74</f>
        <v>php artisan generate:pivot users groups</v>
      </c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 t="s">
        <v>84</v>
      </c>
      <c r="C81" s="17" t="s">
        <v>55</v>
      </c>
      <c r="D81" s="17"/>
      <c r="E81" s="17"/>
      <c r="F81" s="17"/>
      <c r="G81" s="17"/>
      <c r="H81" s="17"/>
      <c r="I81" s="17"/>
      <c r="J81" s="17"/>
      <c r="K81" s="17"/>
    </row>
    <row r="82" spans="2:11" x14ac:dyDescent="0.25"/>
    <row r="83" spans="2:11" x14ac:dyDescent="0.25"/>
    <row r="84" spans="2:11" x14ac:dyDescent="0.25"/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D41:D50 H41:H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12" zoomScaleNormal="112" workbookViewId="0">
      <pane ySplit="3" topLeftCell="A4" activePane="bottomLeft" state="frozen"/>
      <selection pane="bottomLeft" activeCell="B4" sqref="B4"/>
    </sheetView>
  </sheetViews>
  <sheetFormatPr baseColWidth="10" defaultRowHeight="15" x14ac:dyDescent="0.25"/>
  <cols>
    <col min="1" max="16384" width="11.42578125" style="10"/>
  </cols>
  <sheetData>
    <row r="1" spans="2:5" s="23" customFormat="1" x14ac:dyDescent="0.25"/>
    <row r="2" spans="2:5" s="23" customFormat="1" x14ac:dyDescent="0.25"/>
    <row r="3" spans="2:5" s="23" customFormat="1" x14ac:dyDescent="0.25"/>
    <row r="5" spans="2:5" x14ac:dyDescent="0.25">
      <c r="B5" s="10" t="s">
        <v>556</v>
      </c>
    </row>
    <row r="7" spans="2:5" x14ac:dyDescent="0.25">
      <c r="B7" s="10" t="s">
        <v>566</v>
      </c>
    </row>
    <row r="8" spans="2:5" x14ac:dyDescent="0.25">
      <c r="B8" s="10" t="s">
        <v>557</v>
      </c>
      <c r="C8" s="10" t="s">
        <v>558</v>
      </c>
      <c r="E8" s="37" t="s">
        <v>564</v>
      </c>
    </row>
    <row r="9" spans="2:5" x14ac:dyDescent="0.25">
      <c r="B9" s="10" t="s">
        <v>559</v>
      </c>
      <c r="C9" s="10" t="s">
        <v>560</v>
      </c>
      <c r="E9" s="37" t="s">
        <v>565</v>
      </c>
    </row>
    <row r="10" spans="2:5" x14ac:dyDescent="0.25">
      <c r="B10" s="10" t="s">
        <v>561</v>
      </c>
      <c r="C10" s="10" t="s">
        <v>562</v>
      </c>
      <c r="E10" s="37" t="s">
        <v>563</v>
      </c>
    </row>
    <row r="11" spans="2:5" x14ac:dyDescent="0.25">
      <c r="B11" s="10" t="s">
        <v>576</v>
      </c>
      <c r="C11" s="10" t="s">
        <v>577</v>
      </c>
      <c r="E11" s="37" t="s">
        <v>578</v>
      </c>
    </row>
    <row r="12" spans="2:5" x14ac:dyDescent="0.25">
      <c r="B12" s="10" t="s">
        <v>573</v>
      </c>
      <c r="C12" s="10" t="s">
        <v>574</v>
      </c>
      <c r="E12" s="37" t="s">
        <v>575</v>
      </c>
    </row>
    <row r="13" spans="2:5" x14ac:dyDescent="0.25">
      <c r="B13" s="10" t="s">
        <v>584</v>
      </c>
      <c r="C13" s="10" t="s">
        <v>582</v>
      </c>
      <c r="E13" s="37" t="s">
        <v>583</v>
      </c>
    </row>
    <row r="14" spans="2:5" x14ac:dyDescent="0.25">
      <c r="B14" s="10" t="s">
        <v>613</v>
      </c>
      <c r="C14" s="10" t="s">
        <v>614</v>
      </c>
      <c r="E14" s="37" t="s">
        <v>612</v>
      </c>
    </row>
    <row r="16" spans="2:5" x14ac:dyDescent="0.25">
      <c r="B16" s="10" t="s">
        <v>567</v>
      </c>
    </row>
    <row r="17" spans="2:5" x14ac:dyDescent="0.25">
      <c r="B17" s="10" t="s">
        <v>161</v>
      </c>
      <c r="C17" s="10" t="s">
        <v>579</v>
      </c>
      <c r="E17" s="12" t="s">
        <v>580</v>
      </c>
    </row>
    <row r="18" spans="2:5" x14ac:dyDescent="0.25">
      <c r="B18" s="10" t="s">
        <v>606</v>
      </c>
      <c r="C18" s="10" t="s">
        <v>607</v>
      </c>
      <c r="E18" s="12" t="s">
        <v>610</v>
      </c>
    </row>
    <row r="19" spans="2:5" x14ac:dyDescent="0.25">
      <c r="B19" s="10" t="s">
        <v>608</v>
      </c>
      <c r="C19" s="10" t="s">
        <v>609</v>
      </c>
      <c r="E19" s="12" t="s">
        <v>611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342</v>
      </c>
    </row>
    <row r="6" spans="2:4" x14ac:dyDescent="0.25">
      <c r="B6" s="10" t="s">
        <v>343</v>
      </c>
    </row>
    <row r="8" spans="2:4" x14ac:dyDescent="0.25">
      <c r="B8" s="10" t="s">
        <v>344</v>
      </c>
    </row>
    <row r="9" spans="2:4" x14ac:dyDescent="0.25">
      <c r="B9" s="10" t="s">
        <v>345</v>
      </c>
    </row>
    <row r="11" spans="2:4" x14ac:dyDescent="0.25">
      <c r="B11" s="10" t="s">
        <v>346</v>
      </c>
    </row>
    <row r="12" spans="2:4" x14ac:dyDescent="0.25">
      <c r="B12" s="10" t="s">
        <v>347</v>
      </c>
    </row>
    <row r="13" spans="2:4" x14ac:dyDescent="0.25">
      <c r="C13" s="10" t="s">
        <v>356</v>
      </c>
    </row>
    <row r="14" spans="2:4" x14ac:dyDescent="0.25">
      <c r="C14" s="10" t="s">
        <v>348</v>
      </c>
      <c r="D14" s="10" t="s">
        <v>352</v>
      </c>
    </row>
    <row r="15" spans="2:4" x14ac:dyDescent="0.25">
      <c r="C15" s="10" t="s">
        <v>349</v>
      </c>
      <c r="D15" s="10" t="s">
        <v>353</v>
      </c>
    </row>
    <row r="16" spans="2:4" x14ac:dyDescent="0.25">
      <c r="C16" s="10" t="s">
        <v>350</v>
      </c>
      <c r="D16" s="10" t="s">
        <v>354</v>
      </c>
    </row>
    <row r="17" spans="3:4" x14ac:dyDescent="0.25">
      <c r="C17" s="10" t="s">
        <v>351</v>
      </c>
      <c r="D17" s="10" t="s">
        <v>355</v>
      </c>
    </row>
    <row r="19" spans="3:4" x14ac:dyDescent="0.25">
      <c r="C19" s="10" t="s">
        <v>357</v>
      </c>
    </row>
    <row r="20" spans="3:4" x14ac:dyDescent="0.25">
      <c r="C20" s="10" t="s">
        <v>348</v>
      </c>
      <c r="D20" s="10" t="s">
        <v>361</v>
      </c>
    </row>
    <row r="21" spans="3:4" x14ac:dyDescent="0.25">
      <c r="C21" s="10" t="s">
        <v>349</v>
      </c>
      <c r="D21" s="10" t="s">
        <v>358</v>
      </c>
    </row>
    <row r="22" spans="3:4" x14ac:dyDescent="0.25">
      <c r="C22" s="10" t="s">
        <v>350</v>
      </c>
      <c r="D22" s="10" t="s">
        <v>360</v>
      </c>
    </row>
    <row r="23" spans="3:4" x14ac:dyDescent="0.25">
      <c r="C23" s="10" t="s">
        <v>351</v>
      </c>
      <c r="D23" s="10" t="s">
        <v>359</v>
      </c>
    </row>
    <row r="25" spans="3:4" x14ac:dyDescent="0.25">
      <c r="C25" s="10" t="s">
        <v>362</v>
      </c>
    </row>
    <row r="26" spans="3:4" x14ac:dyDescent="0.25">
      <c r="C26" s="10" t="s">
        <v>348</v>
      </c>
      <c r="D26" s="10" t="s">
        <v>363</v>
      </c>
    </row>
    <row r="27" spans="3:4" x14ac:dyDescent="0.25">
      <c r="C27" s="10" t="s">
        <v>349</v>
      </c>
      <c r="D27" s="10" t="s">
        <v>364</v>
      </c>
    </row>
    <row r="28" spans="3:4" x14ac:dyDescent="0.25">
      <c r="C28" s="10" t="s">
        <v>350</v>
      </c>
      <c r="D28" s="10" t="s">
        <v>365</v>
      </c>
    </row>
    <row r="29" spans="3:4" x14ac:dyDescent="0.25">
      <c r="C29" s="10" t="s">
        <v>351</v>
      </c>
      <c r="D29" s="10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8" zoomScaleNormal="100" workbookViewId="0">
      <selection activeCell="B37" sqref="B37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controllers'!D33</f>
        <v>temporaluser</v>
      </c>
      <c r="G9" s="28" t="s">
        <v>310</v>
      </c>
      <c r="H9" s="28"/>
    </row>
    <row r="10" spans="1:11" x14ac:dyDescent="0.25">
      <c r="B10" s="10" t="s">
        <v>371</v>
      </c>
      <c r="E10" s="28" t="s">
        <v>585</v>
      </c>
    </row>
    <row r="11" spans="1:11" x14ac:dyDescent="0.25">
      <c r="B11" s="18" t="s">
        <v>112</v>
      </c>
      <c r="C11" s="17" t="str">
        <f>"php artisan generate:view --path="&amp;A3&amp;"app/views/"&amp;G9&amp;A3&amp;" modal_"&amp;E10</f>
        <v>php artisan generate:view --path="app/views/charts" modal_import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586</v>
      </c>
      <c r="F12" s="28"/>
      <c r="G12" s="28"/>
    </row>
    <row r="13" spans="1:11" x14ac:dyDescent="0.25">
      <c r="B13" s="12" t="s">
        <v>367</v>
      </c>
      <c r="C13" s="12" t="str">
        <f>"modal_"&amp;E10</f>
        <v>modal_import</v>
      </c>
    </row>
    <row r="15" spans="1:11" x14ac:dyDescent="0.25">
      <c r="B15" s="31" t="str">
        <f>A1&amp;C13&amp;A2</f>
        <v>&lt;div id='modal_import'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378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31" t="s">
        <v>535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31" t="s">
        <v>536</v>
      </c>
      <c r="C18" s="23"/>
      <c r="D18" s="23"/>
      <c r="E18" s="23"/>
      <c r="F18" s="23"/>
      <c r="G18" s="31"/>
      <c r="H18" s="23"/>
      <c r="I18" s="23"/>
      <c r="J18" s="23"/>
      <c r="K18" s="23"/>
    </row>
    <row r="19" spans="2:11" x14ac:dyDescent="0.25">
      <c r="B19" s="31" t="s">
        <v>537</v>
      </c>
      <c r="C19" s="23"/>
      <c r="D19" s="23"/>
      <c r="E19" s="23"/>
      <c r="F19" s="23"/>
      <c r="G19" s="31"/>
      <c r="H19" s="23"/>
      <c r="I19" s="23"/>
      <c r="J19" s="23"/>
      <c r="K19" s="23"/>
    </row>
    <row r="20" spans="2:11" x14ac:dyDescent="0.25">
      <c r="B20" s="31" t="s">
        <v>538</v>
      </c>
      <c r="C20" s="23"/>
      <c r="D20" s="23"/>
      <c r="E20" s="23"/>
      <c r="F20" s="23"/>
      <c r="G20" s="31"/>
      <c r="H20" s="23"/>
      <c r="I20" s="23"/>
      <c r="J20" s="23"/>
      <c r="K20" s="23"/>
    </row>
    <row r="21" spans="2:11" x14ac:dyDescent="0.25">
      <c r="B21" s="31" t="str">
        <f>"                    &lt;h4&gt;"&amp;E12&amp;"&lt;/h4&gt;"</f>
        <v xml:space="preserve">                    &lt;h4&gt;Import data from CSV file&lt;/h4&gt;</v>
      </c>
      <c r="C21" s="23"/>
      <c r="D21" s="23"/>
      <c r="E21" s="23"/>
      <c r="F21" s="23"/>
      <c r="G21" s="31"/>
      <c r="H21" s="23"/>
      <c r="I21" s="23"/>
      <c r="J21" s="23"/>
      <c r="K21" s="23"/>
    </row>
    <row r="22" spans="2:11" x14ac:dyDescent="0.25">
      <c r="B22" s="31" t="s">
        <v>539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2:11" x14ac:dyDescent="0.25">
      <c r="B23" s="31" t="s">
        <v>540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1" x14ac:dyDescent="0.25">
      <c r="B24" s="31" t="s">
        <v>541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1" x14ac:dyDescent="0.25">
      <c r="B25" s="31" t="s">
        <v>537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1" x14ac:dyDescent="0.25">
      <c r="B26" s="31" t="s">
        <v>542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1" x14ac:dyDescent="0.25">
      <c r="B27" s="31" t="s">
        <v>543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1" x14ac:dyDescent="0.25">
      <c r="B28" s="31" t="s">
        <v>539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1" x14ac:dyDescent="0.25">
      <c r="B29" s="31" t="s">
        <v>540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1" x14ac:dyDescent="0.25">
      <c r="B30" s="31" t="s">
        <v>528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1" x14ac:dyDescent="0.25">
      <c r="B31" s="31" t="s">
        <v>376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1" x14ac:dyDescent="0.25">
      <c r="B32" s="31" t="s">
        <v>373</v>
      </c>
      <c r="C32" s="31"/>
      <c r="D32" s="31"/>
      <c r="E32" s="31"/>
      <c r="F32" s="31"/>
      <c r="G32" s="31"/>
      <c r="H32" s="31"/>
      <c r="I32" s="31"/>
      <c r="J32" s="31"/>
      <c r="K32" s="31"/>
    </row>
    <row r="34" spans="2:8" x14ac:dyDescent="0.25">
      <c r="B34" s="10" t="s">
        <v>393</v>
      </c>
      <c r="D34" s="31" t="str">
        <f>"&lt;a href='#' id='openmodal_"&amp;C13&amp;"'&gt;"&amp;C13&amp;"&lt;/a&gt;"</f>
        <v>&lt;a href='#' id='openmodal_modal_import'&gt;modal_import&lt;/a&gt;</v>
      </c>
      <c r="E34" s="31"/>
      <c r="F34" s="31"/>
      <c r="G34" s="31"/>
      <c r="H34" s="31"/>
    </row>
    <row r="35" spans="2:8" x14ac:dyDescent="0.25">
      <c r="C35" s="10" t="s">
        <v>395</v>
      </c>
      <c r="D35" s="31" t="str">
        <f>"@include('"&amp;G9&amp;".modal_"&amp;E10&amp;"')"</f>
        <v>@include('charts.modal_import')</v>
      </c>
      <c r="E35" s="31"/>
      <c r="F35" s="31"/>
      <c r="G35" s="31"/>
      <c r="H35" s="31"/>
    </row>
    <row r="37" spans="2:8" x14ac:dyDescent="0.25">
      <c r="B37" s="10" t="s">
        <v>392</v>
      </c>
    </row>
    <row r="38" spans="2:8" x14ac:dyDescent="0.25">
      <c r="B38" s="31" t="str">
        <f>"$('#openmodal_"&amp;C13&amp;"').click(function(e){"</f>
        <v>$('#openmodal_modal_import').click(function(e){</v>
      </c>
      <c r="C38" s="31"/>
      <c r="D38" s="31"/>
      <c r="E38" s="31"/>
      <c r="F38" s="31"/>
    </row>
    <row r="39" spans="2:8" x14ac:dyDescent="0.25">
      <c r="B39" s="31" t="s">
        <v>394</v>
      </c>
      <c r="C39" s="31"/>
      <c r="D39" s="31"/>
      <c r="E39" s="31"/>
      <c r="F39" s="31"/>
    </row>
    <row r="40" spans="2:8" x14ac:dyDescent="0.25">
      <c r="B40" s="31" t="str">
        <f>"    $('#"&amp;C13&amp;"').modal('show');"</f>
        <v xml:space="preserve">    $('#modal_import').modal('show');</v>
      </c>
      <c r="C40" s="31"/>
      <c r="D40" s="31"/>
      <c r="E40" s="31"/>
      <c r="F40" s="31"/>
    </row>
    <row r="41" spans="2:8" x14ac:dyDescent="0.25">
      <c r="B41" s="31" t="s">
        <v>132</v>
      </c>
      <c r="C41" s="31"/>
      <c r="D41" s="31"/>
      <c r="E41" s="31"/>
      <c r="F41" s="3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</vt:lpstr>
      <vt:lpstr>Start project</vt:lpstr>
      <vt:lpstr>view controllers</vt:lpstr>
      <vt:lpstr>csv</vt:lpstr>
      <vt:lpstr>tables and models</vt:lpstr>
      <vt:lpstr>ST2 snippets</vt:lpstr>
      <vt:lpstr>Laravel</vt:lpstr>
      <vt:lpstr>CRUD v1</vt:lpstr>
      <vt:lpstr>Modal</vt:lpstr>
      <vt:lpstr>Modal edit form</vt:lpstr>
      <vt:lpstr>imperfect update v1</vt:lpstr>
      <vt:lpstr>amChartsv1</vt:lpstr>
      <vt:lpstr>laravelAuth v1</vt:lpstr>
      <vt:lpstr>Laravel mail v1</vt:lpstr>
      <vt:lpstr>Controller generator</vt:lpstr>
      <vt:lpstr>table relations v1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2014-02-23T18:12:39Z</dcterms:modified>
</cp:coreProperties>
</file>