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edry2\public\support docs\"/>
    </mc:Choice>
  </mc:AlternateContent>
  <bookViews>
    <workbookView xWindow="0" yWindow="0" windowWidth="15300" windowHeight="8340" firstSheet="1" activeTab="1"/>
  </bookViews>
  <sheets>
    <sheet name="Start project" sheetId="21" r:id="rId1"/>
    <sheet name="Index" sheetId="15" r:id="rId2"/>
    <sheet name="csv" sheetId="30" r:id="rId3"/>
    <sheet name="view controllers" sheetId="22" r:id="rId4"/>
    <sheet name="tables and models" sheetId="23" r:id="rId5"/>
    <sheet name="ST2 snippets" sheetId="29" r:id="rId6"/>
    <sheet name="Laravel" sheetId="1" state="hidden" r:id="rId7"/>
    <sheet name="CRUD v1" sheetId="18" r:id="rId8"/>
    <sheet name="Modal" sheetId="28" r:id="rId9"/>
    <sheet name="Modal edit form" sheetId="19" state="hidden" r:id="rId10"/>
    <sheet name="imperfect update v1" sheetId="20" r:id="rId11"/>
    <sheet name="amChartsv1" sheetId="17" r:id="rId12"/>
    <sheet name="laravelAuth v1" sheetId="7" r:id="rId13"/>
    <sheet name="Laravel mail v1" sheetId="10" r:id="rId14"/>
    <sheet name="Controller generator" sheetId="11" state="hidden" r:id="rId15"/>
    <sheet name="table relations v1" sheetId="13" r:id="rId16"/>
    <sheet name="git commands" sheetId="24" r:id="rId17"/>
    <sheet name="Test unit v1" sheetId="25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0" i="23" l="1"/>
  <c r="E74" i="23"/>
  <c r="E73" i="23"/>
  <c r="C78" i="23" s="1"/>
  <c r="C77" i="23" l="1"/>
  <c r="C13" i="28"/>
  <c r="B40" i="28" s="1"/>
  <c r="D35" i="28"/>
  <c r="C11" i="28"/>
  <c r="B21" i="28"/>
  <c r="E9" i="28"/>
  <c r="B38" i="28" l="1"/>
  <c r="B15" i="28"/>
  <c r="D34" i="28"/>
  <c r="B56" i="19"/>
  <c r="B22" i="10" l="1"/>
  <c r="B18" i="10"/>
  <c r="D38" i="19" l="1"/>
  <c r="C11" i="19"/>
  <c r="E9" i="19"/>
  <c r="C86" i="24" l="1"/>
  <c r="C85" i="24"/>
  <c r="C80" i="24"/>
  <c r="C76" i="24"/>
  <c r="C74" i="24"/>
  <c r="C73" i="24"/>
  <c r="C66" i="24"/>
  <c r="C65" i="24"/>
  <c r="C18" i="24"/>
  <c r="F17" i="24"/>
  <c r="C12" i="24"/>
  <c r="C30" i="24"/>
  <c r="F42" i="10" l="1"/>
  <c r="F41" i="10"/>
  <c r="F39" i="10" l="1"/>
  <c r="G39" i="10" s="1"/>
  <c r="F40" i="10"/>
  <c r="G40" i="10" s="1"/>
  <c r="F43" i="10"/>
  <c r="G43" i="10" s="1"/>
  <c r="G42" i="10"/>
  <c r="G41" i="10"/>
  <c r="F31" i="10"/>
  <c r="F32" i="10"/>
  <c r="J32" i="10" s="1"/>
  <c r="F33" i="10"/>
  <c r="F34" i="10"/>
  <c r="G34" i="10" s="1"/>
  <c r="F30" i="10"/>
  <c r="G30" i="10" s="1"/>
  <c r="H13" i="10"/>
  <c r="C48" i="10" s="1"/>
  <c r="G31" i="10" l="1"/>
  <c r="G32" i="10" s="1"/>
  <c r="G33" i="10" s="1"/>
  <c r="J30" i="10"/>
  <c r="J33" i="10"/>
  <c r="J34" i="10"/>
  <c r="J31" i="10"/>
  <c r="C18" i="23"/>
  <c r="C17" i="23"/>
  <c r="D60" i="23"/>
  <c r="O50" i="23"/>
  <c r="K50" i="23"/>
  <c r="J50" i="23"/>
  <c r="O49" i="23"/>
  <c r="K49" i="23"/>
  <c r="J49" i="23"/>
  <c r="O48" i="23"/>
  <c r="K48" i="23"/>
  <c r="J48" i="23"/>
  <c r="O47" i="23"/>
  <c r="K47" i="23"/>
  <c r="J47" i="23"/>
  <c r="O46" i="23"/>
  <c r="K46" i="23"/>
  <c r="J46" i="23"/>
  <c r="O45" i="23"/>
  <c r="K45" i="23"/>
  <c r="J45" i="23"/>
  <c r="O44" i="23"/>
  <c r="K44" i="23"/>
  <c r="J44" i="23"/>
  <c r="O43" i="23"/>
  <c r="K43" i="23"/>
  <c r="J43" i="23"/>
  <c r="O42" i="23"/>
  <c r="K42" i="23"/>
  <c r="J42" i="23"/>
  <c r="O41" i="23"/>
  <c r="Q41" i="23" s="1"/>
  <c r="N41" i="23"/>
  <c r="N42" i="23" s="1"/>
  <c r="N43" i="23" s="1"/>
  <c r="N44" i="23" s="1"/>
  <c r="N45" i="23" s="1"/>
  <c r="N46" i="23" s="1"/>
  <c r="N47" i="23" s="1"/>
  <c r="N48" i="23" s="1"/>
  <c r="N49" i="23" s="1"/>
  <c r="N50" i="23" s="1"/>
  <c r="K41" i="23"/>
  <c r="J41" i="23"/>
  <c r="F39" i="23"/>
  <c r="G39" i="23" s="1"/>
  <c r="C56" i="23" s="1"/>
  <c r="F36" i="23"/>
  <c r="F35" i="23"/>
  <c r="F34" i="23"/>
  <c r="C5" i="23"/>
  <c r="C16" i="21"/>
  <c r="C15" i="22"/>
  <c r="C14" i="22"/>
  <c r="C51" i="22"/>
  <c r="C50" i="22"/>
  <c r="C49" i="22"/>
  <c r="G48" i="22"/>
  <c r="H36" i="22"/>
  <c r="C55" i="22" s="1"/>
  <c r="C36" i="22"/>
  <c r="C35" i="22"/>
  <c r="H34" i="22"/>
  <c r="E34" i="22"/>
  <c r="H33" i="22"/>
  <c r="C5" i="22"/>
  <c r="C24" i="21"/>
  <c r="K13" i="10" s="1"/>
  <c r="C17" i="21"/>
  <c r="C15" i="21"/>
  <c r="C5" i="21"/>
  <c r="C15" i="10" l="1"/>
  <c r="C14" i="10"/>
  <c r="C63" i="23"/>
  <c r="C21" i="23"/>
  <c r="Q42" i="23"/>
  <c r="Q43" i="23" s="1"/>
  <c r="Q44" i="23" s="1"/>
  <c r="Q45" i="23" s="1"/>
  <c r="Q46" i="23" s="1"/>
  <c r="Q47" i="23" s="1"/>
  <c r="Q48" i="23" s="1"/>
  <c r="Q49" i="23" s="1"/>
  <c r="Q50" i="23" s="1"/>
  <c r="C26" i="23"/>
  <c r="P41" i="23"/>
  <c r="P42" i="23" s="1"/>
  <c r="P43" i="23" s="1"/>
  <c r="P44" i="23" s="1"/>
  <c r="P45" i="23" s="1"/>
  <c r="P46" i="23" s="1"/>
  <c r="P47" i="23" s="1"/>
  <c r="P48" i="23" s="1"/>
  <c r="P49" i="23" s="1"/>
  <c r="P50" i="23" s="1"/>
  <c r="C23" i="22"/>
  <c r="C37" i="22"/>
  <c r="C39" i="22"/>
  <c r="D48" i="22"/>
  <c r="C18" i="22"/>
  <c r="B42" i="20"/>
  <c r="B41" i="20"/>
  <c r="B38" i="20"/>
  <c r="B37" i="20"/>
  <c r="B21" i="20"/>
  <c r="B20" i="20"/>
  <c r="B18" i="20"/>
  <c r="B19" i="20"/>
  <c r="B33" i="20"/>
  <c r="B32" i="20"/>
  <c r="B29" i="20"/>
  <c r="B28" i="20"/>
  <c r="B34" i="20"/>
  <c r="B30" i="20"/>
  <c r="B39" i="20"/>
  <c r="B43" i="20"/>
  <c r="E2" i="20"/>
  <c r="F2" i="20" s="1"/>
  <c r="M36" i="23" l="1"/>
  <c r="C54" i="23" s="1"/>
  <c r="B18" i="19" l="1"/>
  <c r="C13" i="19"/>
  <c r="B15" i="19" s="1"/>
  <c r="D37" i="19" l="1"/>
  <c r="B46" i="19"/>
  <c r="B44" i="19"/>
  <c r="B121" i="13" l="1"/>
  <c r="B125" i="13"/>
  <c r="B146" i="13"/>
  <c r="B138" i="13"/>
  <c r="B131" i="13"/>
  <c r="B144" i="13"/>
  <c r="B128" i="13"/>
  <c r="F114" i="13"/>
  <c r="G114" i="13" s="1"/>
  <c r="F112" i="13"/>
  <c r="G112" i="13" s="1"/>
  <c r="F110" i="13"/>
  <c r="G110" i="13" s="1"/>
  <c r="B127" i="13" s="1"/>
  <c r="B103" i="13"/>
  <c r="F96" i="13"/>
  <c r="B102" i="13" s="1"/>
  <c r="E96" i="13"/>
  <c r="F95" i="13"/>
  <c r="E95" i="13"/>
  <c r="B140" i="13" l="1"/>
  <c r="B130" i="13"/>
  <c r="B129" i="13"/>
  <c r="B134" i="13"/>
  <c r="B141" i="13"/>
  <c r="D68" i="13" l="1"/>
  <c r="D63" i="13"/>
  <c r="F36" i="13"/>
  <c r="G36" i="13" s="1"/>
  <c r="D47" i="13" s="1"/>
  <c r="F34" i="13"/>
  <c r="D60" i="13" s="1"/>
  <c r="G34" i="13" l="1"/>
  <c r="D53" i="13" s="1"/>
  <c r="D42" i="13"/>
  <c r="D46" i="13"/>
  <c r="D61" i="13"/>
  <c r="D52" i="13"/>
  <c r="B45" i="13"/>
  <c r="B51" i="13"/>
  <c r="D64" i="13"/>
  <c r="B24" i="13"/>
  <c r="D19" i="13"/>
  <c r="B26" i="13" s="1"/>
  <c r="G16" i="11"/>
  <c r="D16" i="11"/>
  <c r="G15" i="11"/>
  <c r="I15" i="11" s="1"/>
  <c r="D15" i="11"/>
  <c r="D11" i="11"/>
  <c r="D62" i="13" l="1"/>
</calcChain>
</file>

<file path=xl/comments1.xml><?xml version="1.0" encoding="utf-8"?>
<comments xmlns="http://schemas.openxmlformats.org/spreadsheetml/2006/main">
  <authors>
    <author>maria adelaida Escobar Hurtado</author>
  </authors>
  <commentList>
    <comment ref="D39" authorId="0" shapeId="0">
      <text>
        <r>
          <rPr>
            <sz val="9"/>
            <color indexed="81"/>
            <rFont val="Tahoma"/>
            <family val="2"/>
          </rPr>
          <t>IF PIVOT TABLE FOLLOW THESE RULES:
1. Both tables on singular, separated by "_"
2. Order names acording to alphabetical order.
3. PIVOT TABLES DO NOT NEED MODELS.</t>
        </r>
      </text>
    </comment>
  </commentList>
</comments>
</file>

<file path=xl/sharedStrings.xml><?xml version="1.0" encoding="utf-8"?>
<sst xmlns="http://schemas.openxmlformats.org/spreadsheetml/2006/main" count="860" uniqueCount="608">
  <si>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</si>
  <si>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</si>
  <si>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</si>
  <si>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</si>
  <si>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</si>
  <si>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</si>
  <si>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</si>
  <si>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</si>
  <si>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</si>
  <si>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</si>
  <si>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</si>
  <si>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</si>
  <si>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</si>
  <si>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</si>
  <si>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</si>
  <si>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</si>
  <si>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</si>
  <si>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</si>
  <si>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</si>
  <si>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</si>
  <si>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</si>
  <si>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</si>
  <si>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</si>
  <si>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</si>
  <si>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</si>
  <si>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</si>
  <si>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</si>
  <si>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</si>
  <si>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</si>
  <si>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</si>
  <si>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</si>
  <si>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</si>
  <si>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</si>
  <si>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</si>
  <si>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</si>
  <si>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</si>
  <si>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</si>
  <si>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</si>
  <si>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</si>
  <si>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</si>
  <si>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</si>
  <si>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</si>
  <si>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</si>
  <si>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</si>
  <si>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</si>
  <si>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</si>
  <si>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</si>
  <si>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</si>
  <si>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</si>
  <si>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</si>
  <si>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</si>
  <si>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</si>
  <si>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</si>
  <si>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</si>
  <si>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php artisan</t>
  </si>
  <si>
    <t>php artisan migrate</t>
  </si>
  <si>
    <t>Database:</t>
  </si>
  <si>
    <t>User:</t>
  </si>
  <si>
    <t>Password: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</si>
  <si>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</si>
  <si>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</si>
  <si>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</si>
  <si>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</si>
  <si>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</si>
  <si>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</si>
  <si>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</si>
  <si>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</si>
  <si>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</si>
  <si>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</si>
  <si>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</si>
  <si>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</si>
  <si>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</si>
  <si>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</si>
  <si>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</si>
  <si>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</si>
  <si>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</si>
  <si>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</si>
  <si>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</si>
  <si>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</si>
  <si>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</si>
  <si>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</si>
  <si>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</si>
  <si>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</si>
  <si>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</si>
  <si>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</si>
  <si>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</si>
  <si>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</si>
  <si>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</si>
  <si>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</si>
  <si>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</si>
  <si>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</si>
  <si>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</si>
  <si>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</si>
  <si>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</si>
  <si>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</si>
  <si>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</si>
  <si>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</si>
  <si>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</si>
  <si>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</si>
  <si>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</si>
  <si>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</si>
  <si>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</si>
  <si>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</si>
  <si>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</si>
  <si>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</si>
  <si>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 xml:space="preserve">controller </t>
  </si>
  <si>
    <t>Project</t>
  </si>
  <si>
    <t xml:space="preserve">composer create-project laravel/laravel </t>
  </si>
  <si>
    <t xml:space="preserve"> --prefer-dist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</si>
  <si>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</si>
  <si>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</si>
  <si>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</si>
  <si>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</si>
  <si>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</si>
  <si>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</si>
  <si>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</si>
  <si>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</si>
  <si>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</si>
  <si>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</si>
  <si>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</si>
  <si>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</si>
  <si>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</si>
  <si>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</si>
  <si>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</si>
  <si>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</si>
  <si>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</si>
  <si>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</si>
  <si>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</si>
  <si>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php artisan generate:migration create_users_table --fields="email:string,password:string,resetkey:string"</t>
  </si>
  <si>
    <t>'from' =&gt; array('address' =&gt; 'projectmanager@healmydisease.com', 'name' =&gt; 'Support'),</t>
  </si>
  <si>
    <t>The previous code can be copy-pasted replacing all content of mail.php</t>
  </si>
  <si>
    <t>Email syntax</t>
  </si>
  <si>
    <t>});</t>
  </si>
  <si>
    <t>Search at http://laravel.com/docs/mail for more information, as displayed instructions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</si>
  <si>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</si>
  <si>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</si>
  <si>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</si>
  <si>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</si>
  <si>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</si>
  <si>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</si>
  <si>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</si>
  <si>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</si>
  <si>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</si>
  <si>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</si>
  <si>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</si>
  <si>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</si>
  <si>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</si>
  <si>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Controller name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</si>
  <si>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</si>
  <si>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</si>
  <si>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</si>
  <si>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</si>
  <si>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</si>
  <si>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</si>
  <si>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</si>
  <si>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</si>
  <si>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</si>
  <si>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</si>
  <si>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</si>
  <si>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</si>
  <si>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</si>
  <si>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</si>
  <si>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p_owner</t>
  </si>
  <si>
    <t>projects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</si>
  <si>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</si>
  <si>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</si>
  <si>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</si>
  <si>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</si>
  <si>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</si>
  <si>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</si>
  <si>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</si>
  <si>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</si>
  <si>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</si>
  <si>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</si>
  <si>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</si>
  <si>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</si>
  <si>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</si>
  <si>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</si>
  <si>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{{link_to('</t>
  </si>
  <si>
    <t>n/a</t>
  </si>
  <si>
    <t>'}}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</si>
  <si>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</si>
  <si>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</si>
  <si>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</si>
  <si>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</si>
  <si>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</si>
  <si>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</si>
  <si>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</si>
  <si>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</si>
  <si>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</si>
  <si>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</si>
  <si>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</si>
  <si>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</si>
  <si>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</si>
  <si>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</si>
  <si>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</si>
  <si>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</si>
  <si>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</si>
  <si>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</si>
  <si>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</si>
  <si>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</si>
  <si>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</si>
  <si>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</si>
  <si>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</si>
  <si>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</si>
  <si>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</si>
  <si>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</si>
  <si>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</si>
  <si>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</si>
  <si>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</si>
  <si>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</si>
  <si>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</si>
  <si>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</si>
  <si>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</si>
  <si>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</si>
  <si>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</si>
  <si>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</si>
  <si>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</si>
  <si>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</si>
  <si>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</si>
  <si>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</si>
  <si>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</si>
  <si>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</si>
  <si>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</si>
  <si>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</si>
  <si>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</si>
  <si>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</si>
  <si>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</si>
  <si>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</si>
  <si>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</si>
  <si>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</si>
  <si>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</si>
  <si>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</si>
  <si>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ADDING COLUMNS TO TABLES</t>
  </si>
  <si>
    <t>column name</t>
  </si>
  <si>
    <t>Type</t>
  </si>
  <si>
    <t>thetasks</t>
  </si>
  <si>
    <t>project_id</t>
  </si>
  <si>
    <t>table</t>
  </si>
  <si>
    <t>Route::controller('</t>
  </si>
  <si>
    <t>METHOD FOR COUNTING ITEMS FROM A TABLE WHEN CONDITION IS IN ANOTHER TABLE</t>
  </si>
  <si>
    <t>CONDITIONS</t>
  </si>
  <si>
    <t>First table (items to be counted) must belong to second (condition)</t>
  </si>
  <si>
    <t>Remember to set relations (see table relations v1)</t>
  </si>
  <si>
    <t>Table with items</t>
  </si>
  <si>
    <t>Table with conditions</t>
  </si>
  <si>
    <t>variable prefix</t>
  </si>
  <si>
    <t>own</t>
  </si>
  <si>
    <t>Column with condition</t>
  </si>
  <si>
    <t>Condition</t>
  </si>
  <si>
    <t>$logged</t>
  </si>
  <si>
    <t>USE A VARIABLE, PUT INSIDE IT WHOLE CONDITION</t>
  </si>
  <si>
    <t>-&gt;count();</t>
  </si>
  <si>
    <t>INFO: THE EASIEST WAY OF MANIPULATING LARAVEL ORM MODELS</t>
  </si>
  <si>
    <t>METHOD FOR RETRIEVING INFORMATION FROM TABLE CONDITIONED BY TWO OTHER TABLES</t>
  </si>
  <si>
    <t>THAT CONTAIN FILTERS PARAMETERS</t>
  </si>
  <si>
    <t>name of table with information</t>
  </si>
  <si>
    <t>First table with condition</t>
  </si>
  <si>
    <t>Second table with condition</t>
  </si>
  <si>
    <t>projectpermissions</t>
  </si>
  <si>
    <t>MODEL</t>
  </si>
  <si>
    <t>Inside controller</t>
  </si>
  <si>
    <t>-&gt;with('</t>
  </si>
  <si>
    <t>::orderBy('</t>
  </si>
  <si>
    <t>score</t>
  </si>
  <si>
    <t>Order by column</t>
  </si>
  <si>
    <t>Ascendent or Descendent asc/desc</t>
  </si>
  <si>
    <t>desc</t>
  </si>
  <si>
    <t>')-&gt;get())</t>
  </si>
  <si>
    <t>Inside the view (filename.blade.php)</t>
  </si>
  <si>
    <t>@foreach($</t>
  </si>
  <si>
    <t xml:space="preserve">   &lt;?php</t>
  </si>
  <si>
    <t>$filter</t>
  </si>
  <si>
    <t>=$value-&gt;</t>
  </si>
  <si>
    <t>Column with filter</t>
  </si>
  <si>
    <t>@if(isset(</t>
  </si>
  <si>
    <t>@ else if(isset(</t>
  </si>
  <si>
    <t>Filter</t>
  </si>
  <si>
    <t>Auth::user()-&gt;email</t>
  </si>
  <si>
    <t>@if(</t>
  </si>
  <si>
    <t>@endforeach</t>
  </si>
  <si>
    <t>','=',</t>
  </si>
  <si>
    <t>Column linked to first table</t>
  </si>
  <si>
    <t>-&gt;where('</t>
  </si>
  <si>
    <t>)-&gt;first();</t>
  </si>
  <si>
    <t>?&gt;</t>
  </si>
  <si>
    <t xml:space="preserve"> as $value) </t>
  </si>
  <si>
    <t xml:space="preserve">           iterate html code with double curly brackets for retrieving table value</t>
  </si>
  <si>
    <t xml:space="preserve">           example {{$value-&gt;score}} (if "name" is a column of desired main table) &lt;br&gt;</t>
  </si>
  <si>
    <t>task</t>
  </si>
  <si>
    <t>php artisan generate:migration add_</t>
  </si>
  <si>
    <t>_to_</t>
  </si>
  <si>
    <t>taskController</t>
  </si>
  <si>
    <t>thetask_id</t>
  </si>
  <si>
    <t>{</t>
  </si>
  <si>
    <t>Available commands for generator</t>
  </si>
  <si>
    <t>Laravel "generate" packagist usage:  go to https://github.com/JeffreyWay/Laravel-4-Generators</t>
  </si>
  <si>
    <t>app/views/</t>
  </si>
  <si>
    <t>add folder</t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</si>
  <si>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</si>
  <si>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</si>
  <si>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</si>
  <si>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</si>
  <si>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</si>
  <si>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</si>
  <si>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</si>
  <si>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</si>
  <si>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 xml:space="preserve">     }</t>
  </si>
  <si>
    <t>Note: if warning signal "composer has not been updated more than 30 days ago" (or something similar) run</t>
  </si>
  <si>
    <t>composer self-update</t>
  </si>
  <si>
    <t>charts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</si>
  <si>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</si>
  <si>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</si>
  <si>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</si>
  <si>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</si>
  <si>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</si>
  <si>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</si>
  <si>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</si>
  <si>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</si>
  <si>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</si>
  <si>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float</t>
  </si>
  <si>
    <t>timestamp</t>
  </si>
  <si>
    <t>filled cel detector</t>
  </si>
  <si>
    <t>chapters</t>
  </si>
  <si>
    <t>time</t>
  </si>
  <si>
    <t>tinyinteger</t>
  </si>
  <si>
    <t>Type of project</t>
  </si>
  <si>
    <t>practice</t>
  </si>
  <si>
    <t>github</t>
  </si>
  <si>
    <t>@section('sidebar')</t>
  </si>
  <si>
    <t>@stop</t>
  </si>
  <si>
    <t>@section('content')</t>
  </si>
  <si>
    <t>Open powershell twice (windows + r)</t>
  </si>
  <si>
    <t>On second powershell go to directory</t>
  </si>
  <si>
    <t>prayername</t>
  </si>
  <si>
    <t>prayercontent</t>
  </si>
  <si>
    <t>age</t>
  </si>
  <si>
    <t>saint</t>
  </si>
  <si>
    <t>comment</t>
  </si>
  <si>
    <t>Open path:  app/config/database.php and find mysql array.  Fix it with:</t>
  </si>
  <si>
    <t>);</t>
  </si>
  <si>
    <t xml:space="preserve">    }</t>
  </si>
  <si>
    <t>CRUD v1</t>
  </si>
  <si>
    <t>Steps for CRUD actions</t>
  </si>
  <si>
    <t xml:space="preserve">There is always a similar pattern when performing CRUD actions.  The first version on this page contains this pattern </t>
  </si>
  <si>
    <t>in order to automate applying the DRY principle. Amen.</t>
  </si>
  <si>
    <t>1. There is always (and obviously) a database and a table.  So there should be a MODEL.</t>
  </si>
  <si>
    <t>2. Next actions depend on previous front ends</t>
  </si>
  <si>
    <t>C</t>
  </si>
  <si>
    <t>R</t>
  </si>
  <si>
    <t>U</t>
  </si>
  <si>
    <t>D</t>
  </si>
  <si>
    <t>Create -&gt;usually needs a form.</t>
  </si>
  <si>
    <t>Read -&gt; HTML table (all data) or divs (individual view)</t>
  </si>
  <si>
    <t>Update -&gt; usually a form or some action buttons, select lists, inline edit, etcetera</t>
  </si>
  <si>
    <t>Delete -&gt; action button and confirmatory link (or button as well).</t>
  </si>
  <si>
    <t>Needs in HTML</t>
  </si>
  <si>
    <t>Needs in javascript</t>
  </si>
  <si>
    <t>Read -&gt; No javascript code.  If inline edit HTML should go with a hidden tag div and input inside it.  JS is the same of update</t>
  </si>
  <si>
    <t>Delete -&gt; tag attribute containing the id of row to be deleted.</t>
  </si>
  <si>
    <t>Update -&gt; (AJAX)  Requires input ids to be edited and attribute with row id.  Using .trim() methodwill avoid unneeded empty spaces on registers.</t>
  </si>
  <si>
    <t>Create -&gt;from form: input tag names.  With AJAX: id, eg: $('#someid').val();  . Using .trim() methodwill avoid unneeded empty spaces on registers.</t>
  </si>
  <si>
    <t>Needs in controller</t>
  </si>
  <si>
    <t>Create -&gt;Retrieve data with $_POST['data'].  Create new model object, add attributes and save.</t>
  </si>
  <si>
    <t>Read -&gt; No action.  If inline edit HTML action is the same of update or delete.</t>
  </si>
  <si>
    <t>Update -&gt; Retrieve data with $_POST['data'].  Set array and then update.</t>
  </si>
  <si>
    <t>Delete -&gt; retrieve id of row to be deleted, usually with $_POST['id'].</t>
  </si>
  <si>
    <t>Modal id</t>
  </si>
  <si>
    <t>&lt;div id='</t>
  </si>
  <si>
    <t>ALL MODALS SHOULD BE MANAGED WITH THE LARAVEL "INCLUDE" FUNCTION</t>
  </si>
  <si>
    <t>Folder where modal is stored</t>
  </si>
  <si>
    <t>File name (will be the same modal id)</t>
  </si>
  <si>
    <t>' class="modal hide fade" tabindex="-1" role="dialog" aria-labelledby="myModalLabel" aria-hidden="true"&gt;</t>
  </si>
  <si>
    <t>&lt;/div&gt;</t>
  </si>
  <si>
    <t>Modal title</t>
  </si>
  <si>
    <t xml:space="preserve">    &lt;div  class="modal-header lead "&gt;</t>
  </si>
  <si>
    <t xml:space="preserve">    &lt;/div&gt;</t>
  </si>
  <si>
    <t xml:space="preserve">    {{--modal header--}}</t>
  </si>
  <si>
    <t xml:space="preserve">    {{--modal body--}}</t>
  </si>
  <si>
    <t xml:space="preserve">    &lt;div class="modal-body"&gt;</t>
  </si>
  <si>
    <t xml:space="preserve">        &lt;div class='span5'&gt;Use span5 classes without row to add data here&lt;/div&gt;</t>
  </si>
  <si>
    <t xml:space="preserve">        &lt;div class='span5'&gt;Or five span1 classes without row, as modals accept 5 span1 classes and its combinations&lt;/div&gt;</t>
  </si>
  <si>
    <t xml:space="preserve">        &lt;div class='span1'&gt;1&lt;/div&gt;</t>
  </si>
  <si>
    <t xml:space="preserve">        &lt;div class='span1'&gt;2&lt;/div&gt;</t>
  </si>
  <si>
    <t xml:space="preserve">        &lt;div class='span1'&gt;3&lt;/div&gt;</t>
  </si>
  <si>
    <t xml:space="preserve">        &lt;div class='span1'&gt;4&lt;/div&gt;</t>
  </si>
  <si>
    <t xml:space="preserve">        &lt;div class='span1'&gt;5&lt;/div&gt;</t>
  </si>
  <si>
    <t xml:space="preserve">    {{--modal footer--}}</t>
  </si>
  <si>
    <t xml:space="preserve">    &lt;div class="modal-footer"&gt;</t>
  </si>
  <si>
    <t xml:space="preserve">        Add footer content if desired</t>
  </si>
  <si>
    <t xml:space="preserve">        &lt;button class="btn" data-dismiss="modal" aria-hidden="true"&gt;Close&lt;/button&gt;</t>
  </si>
  <si>
    <t>MODAL FORM VERSION 1</t>
  </si>
  <si>
    <t>Javascript modal activation</t>
  </si>
  <si>
    <t>Button that opens modal</t>
  </si>
  <si>
    <t xml:space="preserve">    e.preventDefault();</t>
  </si>
  <si>
    <t>Include</t>
  </si>
  <si>
    <t>input ids</t>
  </si>
  <si>
    <t>columns</t>
  </si>
  <si>
    <t>one</t>
  </si>
  <si>
    <t>two</t>
  </si>
  <si>
    <t>three</t>
  </si>
  <si>
    <t>four</t>
  </si>
  <si>
    <t>five</t>
  </si>
  <si>
    <t>$ud = array (</t>
  </si>
  <si>
    <t>//Adjust POST variables</t>
  </si>
  <si>
    <t>AJAX</t>
  </si>
  <si>
    <t>};</t>
  </si>
  <si>
    <t>//Next lines: 11 to 20</t>
  </si>
  <si>
    <t>Start a project</t>
  </si>
  <si>
    <t>Resume project</t>
  </si>
  <si>
    <t>Suggested: cmd for local server (windos + r / write cmd)</t>
  </si>
  <si>
    <t>Suggested: Powershell for terminal interaction</t>
  </si>
  <si>
    <t>GENERATE VIEWS FILES AND CONTROLLERS</t>
  </si>
  <si>
    <t>View and controllers creation</t>
  </si>
  <si>
    <t>View and controllers creation &gt;&gt;</t>
  </si>
  <si>
    <t>Copy / paste edry folder content in new project (windows view)</t>
  </si>
  <si>
    <t>Tables and models  &gt;&gt;</t>
  </si>
  <si>
    <t>AUTOMATED LARAVEL MAIL SENDER CONSTRUCTOR VERSION 2</t>
  </si>
  <si>
    <t>Mail sender constructor</t>
  </si>
  <si>
    <t>Check mail configuration at app/config/mail.php</t>
  </si>
  <si>
    <t>Folder</t>
  </si>
  <si>
    <t>PARAMETERS</t>
  </si>
  <si>
    <t>1. Template location</t>
  </si>
  <si>
    <t>file</t>
  </si>
  <si>
    <t>emails</t>
  </si>
  <si>
    <t>No need for adding .blade.php extension</t>
  </si>
  <si>
    <t>'driver' =&gt; 'smtp',   'host' =&gt; 'whub32.webhostinghub.com',     'port' =&gt; 25,</t>
  </si>
  <si>
    <t>'encryption' =&gt; 'tls',     'username' =&gt; 'projectmanager@healmydisease.com',</t>
  </si>
  <si>
    <t>'password' =&gt; 'laravel',     'sendmail' =&gt; '/usr/sbin/sendmail -bs',       'pretend' =&gt; false,</t>
  </si>
  <si>
    <t>Data to be sent to the mail template</t>
  </si>
  <si>
    <t>Email Array</t>
  </si>
  <si>
    <t>Blade template</t>
  </si>
  <si>
    <t>Data retrieval</t>
  </si>
  <si>
    <t>php var</t>
  </si>
  <si>
    <t>$mssgdata=array(</t>
  </si>
  <si>
    <t>Sender and recipient data</t>
  </si>
  <si>
    <t>$maildata=array(</t>
  </si>
  <si>
    <t>Sender</t>
  </si>
  <si>
    <t>Recipient</t>
  </si>
  <si>
    <t xml:space="preserve">    $message-&gt;to($maildata['recipient'],$maildata['r_name'])</t>
  </si>
  <si>
    <t xml:space="preserve">            -&gt;from($maildata['sender'],$maildata['s_name'])</t>
  </si>
  <si>
    <t>Subject</t>
  </si>
  <si>
    <t xml:space="preserve">MORE ATTRIBUTES CAN BE ADDED, SUCH AS CC AND CCO.  </t>
  </si>
  <si>
    <t xml:space="preserve">            -&gt;subject($maildata['subject']);</t>
  </si>
  <si>
    <t>HELPFUL GIT COMMANDS FROM TERMINAL</t>
  </si>
  <si>
    <t>git status</t>
  </si>
  <si>
    <t>Requesting all local uncommited changes as well as unsyncronized repository changes</t>
  </si>
  <si>
    <t xml:space="preserve">New files: by default new files are not included in the folder despite they are inside </t>
  </si>
  <si>
    <t>a folder that belongs to a local repository.  So new files should be "marked" for</t>
  </si>
  <si>
    <t>being followed by git.</t>
  </si>
  <si>
    <t>git add .</t>
  </si>
  <si>
    <t>git init</t>
  </si>
  <si>
    <t>This command checks the whole laravel directory to be tracked with git</t>
  </si>
  <si>
    <t>IT IS RECOMMENDED TO USE POWERSHELL FOR MANAGING GIT FROM TERMINAL</t>
  </si>
  <si>
    <t>Interpreting git status</t>
  </si>
  <si>
    <t>#</t>
  </si>
  <si>
    <t>somefile.php</t>
  </si>
  <si>
    <t>anoterfile.php</t>
  </si>
  <si>
    <t>Red text: file is not being tracked, when commiting changes won't be saved</t>
  </si>
  <si>
    <t>Green text: tracked file.  Changes will be registered after commiting</t>
  </si>
  <si>
    <t>Nothing to commit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</si>
  <si>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  <r>
      <rPr>
        <sz val="11"/>
        <color rgb="FFFFC000"/>
        <rFont val="Calibri"/>
        <family val="2"/>
        <scheme val="minor"/>
      </rPr>
      <t>for command line</t>
    </r>
  </si>
  <si>
    <t>REMEMBER THAT THERE IS ALWAYS A RISK OF CONFLICTS WHEN SYNCING</t>
  </si>
  <si>
    <t>git pull origin master</t>
  </si>
  <si>
    <t>git push -u origin master</t>
  </si>
  <si>
    <t>git push origin master</t>
  </si>
  <si>
    <t>git push origin master --force</t>
  </si>
  <si>
    <t>NOT RECOMMENDED SINCE THIS DELETES REMOTE REPOSITORIES COMMITS</t>
  </si>
  <si>
    <t>Forcing a change from local to remote repository</t>
  </si>
  <si>
    <t>RESOLVING CONFLICTS</t>
  </si>
  <si>
    <t>1. Make contact with the one who is simultaneously working on same file.</t>
  </si>
  <si>
    <t>2. It is better to keep remote and modify local.  SAVE LOCAL IN A TEMPORARY DIFFERENT FILE.</t>
  </si>
  <si>
    <t>3. Force pull remote as mentioned. BE SURE TO SAVE YOUR CHANGES IN A TEMPORARY DIFFERENT FILE</t>
  </si>
  <si>
    <t>git fetch --all</t>
  </si>
  <si>
    <t>git reset --hard origin/master</t>
  </si>
  <si>
    <t>FAST git commit</t>
  </si>
  <si>
    <t>directory</t>
  </si>
  <si>
    <t>git commit -m "first commit"</t>
  </si>
  <si>
    <t>testtwo</t>
  </si>
  <si>
    <t>Go to github and create repository called</t>
  </si>
  <si>
    <t>alejoto</t>
  </si>
  <si>
    <t>STARTING GIT AND GITHUB SCENARIO (DO THIS ONLY ONCE)</t>
  </si>
  <si>
    <t>SYNCING LOCAL AND REMOTE REPOSITORIES</t>
  </si>
  <si>
    <t>BEFORE START WORKING DO ALWAYS A PULL REQUEST</t>
  </si>
  <si>
    <t>sometimes password is requested.  After giving password, copy paste next line, no matter if machine is still thinking</t>
  </si>
  <si>
    <t>Branch name</t>
  </si>
  <si>
    <t>All changes after doing this wont be registered on master (main) repository.  If someone syncs remote repo no changes will be catched from this branch</t>
  </si>
  <si>
    <t>tracking changes on new branch</t>
  </si>
  <si>
    <t>commit msg</t>
  </si>
  <si>
    <t>This is not ideal because if possible each coll should be working on his own branch</t>
  </si>
  <si>
    <t>After finishing changes in branch, adding changes to main repo is easy</t>
  </si>
  <si>
    <t>git checkout master</t>
  </si>
  <si>
    <t>After testing everything working fine it is advisable to delete branch</t>
  </si>
  <si>
    <t>VERIFY WITH PROJECT COORDINATOR IF BRANCHES ARE GOING TO BE DELETED.  NOT RECOMMENDED.</t>
  </si>
  <si>
    <t>WORKING WITH BRANCHES (useful when many colls are on same project)</t>
  </si>
  <si>
    <t>alias phpunit='vendor/bin/phpunit'</t>
  </si>
  <si>
    <t>STARTING WITH LARAVEL TEST DRIVEN PROGRAMMING</t>
  </si>
  <si>
    <t>First of all create alias on terminal (recommended powershell)</t>
  </si>
  <si>
    <t>Test unit</t>
  </si>
  <si>
    <t>In CMD</t>
  </si>
  <si>
    <t>In POWERSHELL</t>
  </si>
  <si>
    <t>Set-Alias phpunit vendor/bin/phpunit</t>
  </si>
  <si>
    <t>solla2011</t>
  </si>
  <si>
    <t>root</t>
  </si>
  <si>
    <t>fixing request bug</t>
  </si>
  <si>
    <t>git diff HEAD</t>
  </si>
  <si>
    <t>if whishing to see changes type</t>
  </si>
  <si>
    <t>git log --name-status HEAD^..HEAD</t>
  </si>
  <si>
    <t>Displaying changed files with last commit</t>
  </si>
  <si>
    <t> standardize dry update with find</t>
  </si>
  <si>
    <t>:::  excersise 10 times with update dry technique</t>
  </si>
  <si>
    <t>:::  DRY same id with info equals to object and post variable</t>
  </si>
  <si>
    <t>PENDING TO ADD TO DRY</t>
  </si>
  <si>
    <t>View tester: open EmailtesterController.php</t>
  </si>
  <si>
    <t>test url</t>
  </si>
  <si>
    <t>$coll=</t>
  </si>
  <si>
    <t>$pmanager=</t>
  </si>
  <si>
    <t>$project=</t>
  </si>
  <si>
    <t>Controller tester</t>
  </si>
  <si>
    <t>$subject='Progress report';</t>
  </si>
  <si>
    <t>reportofadopted</t>
  </si>
  <si>
    <t>$list=</t>
  </si>
  <si>
    <t>Project details</t>
  </si>
  <si>
    <t>Template improved (click here)</t>
  </si>
  <si>
    <t>INSIDE MODAL BODY (IT IS RECOMMENDED TO DELETE HEADER AND FOOTER)</t>
  </si>
  <si>
    <t>&lt;div class="container-fluid"&gt;</t>
  </si>
  <si>
    <t xml:space="preserve">    &lt;div class="row-fluid"&gt;</t>
  </si>
  <si>
    <t xml:space="preserve">        &lt;div class="span12 c4rightbox"&gt;</t>
  </si>
  <si>
    <t xml:space="preserve">        &lt;/div&gt;</t>
  </si>
  <si>
    <t xml:space="preserve">            Any text, spans are relative with 12 columns proportion</t>
  </si>
  <si>
    <t xml:space="preserve">        &lt;div class="span12 c4rightbox"&gt; &lt;!-- c4rightbox has border with round corner and bcg color white --&gt;</t>
  </si>
  <si>
    <t>c4bcg</t>
  </si>
  <si>
    <r>
      <t xml:space="preserve">Add </t>
    </r>
    <r>
      <rPr>
        <sz val="11"/>
        <color rgb="FFFFC000"/>
        <rFont val="Calibri"/>
        <family val="2"/>
        <scheme val="minor"/>
      </rPr>
      <t>c4bcg</t>
    </r>
    <r>
      <rPr>
        <sz val="11"/>
        <color theme="0" tint="-0.249977111117893"/>
        <rFont val="Calibri"/>
        <family val="2"/>
        <scheme val="minor"/>
      </rPr>
      <t xml:space="preserve"> to modal class</t>
    </r>
  </si>
  <si>
    <t>c4/c2_center</t>
  </si>
  <si>
    <t>modal_c_drop</t>
  </si>
  <si>
    <t xml:space="preserve">    &lt;div class="modal-body c4bcg"&gt;</t>
  </si>
  <si>
    <t xml:space="preserve">        &lt;div class="container-fluid"&gt;</t>
  </si>
  <si>
    <t xml:space="preserve">            &lt;div class="row-fluid"&gt;</t>
  </si>
  <si>
    <t xml:space="preserve">                &lt;div class="span12 c4rightbox"&gt; &lt;!-- c4rightbox has border with round corner and bcg color white --&gt;</t>
  </si>
  <si>
    <t xml:space="preserve">                &lt;/div&gt;</t>
  </si>
  <si>
    <t xml:space="preserve">            &lt;/div&gt;</t>
  </si>
  <si>
    <t xml:space="preserve">            &lt;br&gt;</t>
  </si>
  <si>
    <t xml:space="preserve">                &lt;div class="span12 c4rightbox"&gt;</t>
  </si>
  <si>
    <t xml:space="preserve">                    Any text, spans are relative with 12 columns proportion</t>
  </si>
  <si>
    <t>php artisan generate:pivot posts tags</t>
  </si>
  <si>
    <t>It doesn't matter which order you provide the table names (or whether you pluralize them or not). The command will correctly create a post_tag migration that has post_id and tag_id fields.</t>
  </si>
  <si>
    <t>TABLE 1</t>
  </si>
  <si>
    <t>TABLE 2</t>
  </si>
  <si>
    <t>ADDING PIVOT TABLES. Note: write table names in alphabetical order</t>
  </si>
  <si>
    <t>Adding foreing keys (skip if already done)</t>
  </si>
  <si>
    <t>healmy5_sentrytest2</t>
  </si>
  <si>
    <t>groups</t>
  </si>
  <si>
    <t>a_base</t>
  </si>
  <si>
    <t>git rm $(git ls-files --deleted)</t>
  </si>
  <si>
    <t>Commit name</t>
  </si>
  <si>
    <t>smartChartv1</t>
  </si>
  <si>
    <t>temporaluser</t>
  </si>
  <si>
    <t>List of ST2 snippets</t>
  </si>
  <si>
    <t>lred</t>
  </si>
  <si>
    <t>laravel redirect</t>
  </si>
  <si>
    <t>view</t>
  </si>
  <si>
    <t>laravel view::make</t>
  </si>
  <si>
    <t>lif</t>
  </si>
  <si>
    <t xml:space="preserve">if sentence </t>
  </si>
  <si>
    <t>@if (…)     @endif</t>
  </si>
  <si>
    <t>return Redirect::to('');</t>
  </si>
  <si>
    <t>return View::make('');</t>
  </si>
  <si>
    <t>LARAVEL SNIPPETS</t>
  </si>
  <si>
    <t>JQUERY SNIPPETS</t>
  </si>
  <si>
    <t>bfields</t>
  </si>
  <si>
    <t>header</t>
  </si>
  <si>
    <t>tooltip</t>
  </si>
  <si>
    <t>display</t>
  </si>
  <si>
    <t>bsystem</t>
  </si>
  <si>
    <t>la</t>
  </si>
  <si>
    <t>anchor (link) tag</t>
  </si>
  <si>
    <t>&lt;a href="{{URL::to('x')}}"&gt;link&lt;/a&gt;</t>
  </si>
  <si>
    <t>lfor</t>
  </si>
  <si>
    <t>loop for</t>
  </si>
  <si>
    <t>@foreach (…)     @endforeach</t>
  </si>
  <si>
    <t>AJAX post</t>
  </si>
  <si>
    <t>var base=$('#base') … $.post(url,{object:object},function(d){...});</t>
  </si>
  <si>
    <t>placeholder</t>
  </si>
  <si>
    <t>improved html table</t>
  </si>
  <si>
    <t>URL to</t>
  </si>
  <si>
    <t>URL::to('someaddress')</t>
  </si>
  <si>
    <t>lu</t>
  </si>
  <si>
    <t>import</t>
  </si>
  <si>
    <t>Import data from CSV file</t>
  </si>
  <si>
    <t>Check uploadify page</t>
  </si>
  <si>
    <t>http://www.developphp.com/view.php?tid=1351</t>
  </si>
  <si>
    <t>Progress bar resources</t>
  </si>
  <si>
    <t>&lt;input class='btn' type='submit' name='submit' value='Upload'&gt;</t>
  </si>
  <si>
    <t>Tips: form tag must contain three parameters</t>
  </si>
  <si>
    <t xml:space="preserve">   * enctype='multipart/form-data'</t>
  </si>
  <si>
    <t xml:space="preserve">   * action (route)</t>
  </si>
  <si>
    <t xml:space="preserve">   * method (must be post)</t>
  </si>
  <si>
    <t>(must be file type and containt the name attribute)</t>
  </si>
  <si>
    <t>(must containt the name attribute)</t>
  </si>
  <si>
    <t>&lt;/form&gt;</t>
  </si>
  <si>
    <t>php file (if Laravel post Controller)</t>
  </si>
  <si>
    <t>$handle = fopen($_FILES['filename']['tmp_name'], "r"); //opening csv file</t>
  </si>
  <si>
    <r>
      <t>&lt;form enctype='</t>
    </r>
    <r>
      <rPr>
        <b/>
        <sz val="11"/>
        <color theme="0"/>
        <rFont val="Calibri"/>
        <family val="2"/>
        <scheme val="minor"/>
      </rPr>
      <t>multipart/form-data</t>
    </r>
    <r>
      <rPr>
        <sz val="11"/>
        <color rgb="FFFFC000"/>
        <rFont val="Calibri"/>
        <family val="2"/>
        <scheme val="minor"/>
      </rPr>
      <t>' action="</t>
    </r>
    <r>
      <rPr>
        <b/>
        <sz val="11"/>
        <color theme="0"/>
        <rFont val="Calibri"/>
        <family val="2"/>
        <scheme val="minor"/>
      </rPr>
      <t>someroute/update.php</t>
    </r>
    <r>
      <rPr>
        <sz val="11"/>
        <color rgb="FFFFC000"/>
        <rFont val="Calibri"/>
        <family val="2"/>
        <scheme val="minor"/>
      </rPr>
      <t>" method='</t>
    </r>
    <r>
      <rPr>
        <b/>
        <sz val="11"/>
        <color theme="0"/>
        <rFont val="Calibri"/>
        <family val="2"/>
        <scheme val="minor"/>
      </rPr>
      <t>post</t>
    </r>
    <r>
      <rPr>
        <sz val="11"/>
        <color rgb="FFFFC000"/>
        <rFont val="Calibri"/>
        <family val="2"/>
        <scheme val="minor"/>
      </rPr>
      <t>'&gt;</t>
    </r>
  </si>
  <si>
    <r>
      <t>&lt;input type='</t>
    </r>
    <r>
      <rPr>
        <b/>
        <sz val="11"/>
        <color theme="0"/>
        <rFont val="Calibri"/>
        <family val="2"/>
        <scheme val="minor"/>
      </rPr>
      <t>file</t>
    </r>
    <r>
      <rPr>
        <sz val="11"/>
        <color rgb="FFFFC000"/>
        <rFont val="Calibri"/>
        <family val="2"/>
        <scheme val="minor"/>
      </rPr>
      <t>' name='filename'&gt;</t>
    </r>
  </si>
  <si>
    <t>while (($data=fgetcsv($handle, 1000, ","))!==false) //Iteration for rows</t>
  </si>
  <si>
    <t>} //end of row iterations</t>
  </si>
  <si>
    <t xml:space="preserve">   foreach($data as $d) //iterations for columns as comma separated values.</t>
  </si>
  <si>
    <t xml:space="preserve">   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</si>
</sst>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660066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u/>
      <sz val="18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sz val="11"/>
      <color rgb="FF00B0F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8233A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4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7" fillId="5" borderId="0" xfId="0" applyFont="1" applyFill="1"/>
    <xf numFmtId="0" fontId="7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8" fillId="6" borderId="0" xfId="0" applyFont="1" applyFill="1"/>
    <xf numFmtId="0" fontId="8" fillId="6" borderId="0" xfId="0" quotePrefix="1" applyFont="1" applyFill="1"/>
    <xf numFmtId="0" fontId="9" fillId="4" borderId="0" xfId="0" applyFont="1" applyFill="1"/>
    <xf numFmtId="0" fontId="10" fillId="4" borderId="0" xfId="0" applyFont="1" applyFill="1"/>
    <xf numFmtId="0" fontId="7" fillId="7" borderId="0" xfId="0" applyFont="1" applyFill="1"/>
    <xf numFmtId="0" fontId="4" fillId="7" borderId="0" xfId="0" applyFont="1" applyFill="1"/>
    <xf numFmtId="0" fontId="10" fillId="4" borderId="0" xfId="0" quotePrefix="1" applyFont="1" applyFill="1"/>
    <xf numFmtId="0" fontId="7" fillId="4" borderId="0" xfId="0" quotePrefix="1" applyFont="1" applyFill="1"/>
    <xf numFmtId="0" fontId="12" fillId="4" borderId="0" xfId="0" applyFont="1" applyFill="1"/>
    <xf numFmtId="0" fontId="9" fillId="4" borderId="2" xfId="0" applyFont="1" applyFill="1" applyBorder="1"/>
    <xf numFmtId="0" fontId="7" fillId="2" borderId="0" xfId="0" applyFont="1" applyFill="1"/>
    <xf numFmtId="0" fontId="7" fillId="6" borderId="0" xfId="0" applyFont="1" applyFill="1"/>
    <xf numFmtId="0" fontId="7" fillId="6" borderId="0" xfId="0" quotePrefix="1" applyFont="1" applyFill="1"/>
    <xf numFmtId="0" fontId="13" fillId="2" borderId="0" xfId="0" applyFont="1" applyFill="1"/>
    <xf numFmtId="0" fontId="6" fillId="2" borderId="0" xfId="0" applyFont="1" applyFill="1"/>
    <xf numFmtId="0" fontId="7" fillId="8" borderId="0" xfId="0" applyFont="1" applyFill="1"/>
    <xf numFmtId="0" fontId="14" fillId="9" borderId="0" xfId="0" applyFont="1" applyFill="1"/>
    <xf numFmtId="0" fontId="15" fillId="4" borderId="0" xfId="0" applyFont="1" applyFill="1"/>
    <xf numFmtId="0" fontId="10" fillId="2" borderId="0" xfId="0" applyFont="1" applyFill="1"/>
    <xf numFmtId="0" fontId="16" fillId="10" borderId="0" xfId="0" applyFont="1" applyFill="1"/>
    <xf numFmtId="0" fontId="19" fillId="11" borderId="0" xfId="0" applyFont="1" applyFill="1"/>
    <xf numFmtId="0" fontId="17" fillId="11" borderId="0" xfId="0" applyFont="1" applyFill="1"/>
    <xf numFmtId="0" fontId="7" fillId="11" borderId="0" xfId="0" applyFont="1" applyFill="1"/>
    <xf numFmtId="0" fontId="6" fillId="12" borderId="0" xfId="0" applyFont="1" applyFill="1"/>
    <xf numFmtId="0" fontId="6" fillId="4" borderId="0" xfId="0" quotePrefix="1" applyFont="1" applyFill="1"/>
    <xf numFmtId="0" fontId="7" fillId="4" borderId="0" xfId="0" applyFont="1" applyFill="1" applyAlignment="1">
      <alignment horizontal="right"/>
    </xf>
    <xf numFmtId="0" fontId="10" fillId="2" borderId="0" xfId="0" quotePrefix="1" applyFont="1" applyFill="1"/>
    <xf numFmtId="0" fontId="11" fillId="2" borderId="0" xfId="0" quotePrefix="1" applyFont="1" applyFill="1"/>
    <xf numFmtId="0" fontId="20" fillId="4" borderId="0" xfId="0" applyFont="1" applyFill="1"/>
    <xf numFmtId="0" fontId="17" fillId="2" borderId="0" xfId="0" applyFont="1" applyFill="1"/>
    <xf numFmtId="0" fontId="10" fillId="8" borderId="0" xfId="0" applyFont="1" applyFill="1"/>
    <xf numFmtId="0" fontId="21" fillId="4" borderId="0" xfId="0" applyFont="1" applyFill="1" applyAlignment="1">
      <alignment horizontal="right"/>
    </xf>
    <xf numFmtId="0" fontId="22" fillId="7" borderId="0" xfId="0" applyFont="1" applyFill="1"/>
    <xf numFmtId="0" fontId="7" fillId="4" borderId="0" xfId="0" applyFont="1" applyFill="1" applyBorder="1"/>
    <xf numFmtId="0" fontId="25" fillId="4" borderId="0" xfId="0" applyFont="1" applyFill="1"/>
    <xf numFmtId="0" fontId="6" fillId="13" borderId="0" xfId="0" applyFont="1" applyFill="1"/>
    <xf numFmtId="0" fontId="6" fillId="14" borderId="0" xfId="0" applyFont="1" applyFill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7" fillId="7" borderId="6" xfId="0" applyFont="1" applyFill="1" applyBorder="1"/>
    <xf numFmtId="0" fontId="7" fillId="7" borderId="7" xfId="0" applyFont="1" applyFill="1" applyBorder="1"/>
    <xf numFmtId="0" fontId="7" fillId="7" borderId="8" xfId="0" applyFont="1" applyFill="1" applyBorder="1"/>
    <xf numFmtId="0" fontId="7" fillId="7" borderId="0" xfId="0" applyFont="1" applyFill="1" applyBorder="1"/>
    <xf numFmtId="0" fontId="19" fillId="11" borderId="0" xfId="0" applyFont="1" applyFill="1" applyBorder="1"/>
    <xf numFmtId="0" fontId="26" fillId="11" borderId="0" xfId="0" applyFont="1" applyFill="1" applyBorder="1"/>
    <xf numFmtId="0" fontId="27" fillId="2" borderId="0" xfId="0" applyFont="1" applyFill="1"/>
    <xf numFmtId="0" fontId="28" fillId="2" borderId="0" xfId="0" applyFont="1" applyFill="1"/>
    <xf numFmtId="0" fontId="7" fillId="15" borderId="0" xfId="0" applyFont="1" applyFill="1" applyBorder="1"/>
    <xf numFmtId="0" fontId="29" fillId="15" borderId="0" xfId="0" applyFont="1" applyFill="1" applyBorder="1"/>
    <xf numFmtId="0" fontId="30" fillId="15" borderId="0" xfId="0" applyFont="1" applyFill="1" applyBorder="1"/>
    <xf numFmtId="0" fontId="28" fillId="15" borderId="0" xfId="0" applyFont="1" applyFill="1" applyBorder="1"/>
    <xf numFmtId="0" fontId="6" fillId="2" borderId="0" xfId="0" quotePrefix="1" applyFont="1" applyFill="1"/>
    <xf numFmtId="0" fontId="10" fillId="7" borderId="0" xfId="0" applyFont="1" applyFill="1" applyBorder="1"/>
    <xf numFmtId="0" fontId="31" fillId="4" borderId="0" xfId="0" applyFont="1" applyFill="1"/>
    <xf numFmtId="0" fontId="32" fillId="2" borderId="0" xfId="0" applyFont="1" applyFill="1"/>
    <xf numFmtId="0" fontId="7" fillId="11" borderId="0" xfId="0" applyFont="1" applyFill="1" applyBorder="1"/>
    <xf numFmtId="0" fontId="18" fillId="16" borderId="0" xfId="1" applyFill="1"/>
    <xf numFmtId="0" fontId="17" fillId="16" borderId="0" xfId="0" applyFont="1" applyFill="1"/>
    <xf numFmtId="0" fontId="16" fillId="16" borderId="0" xfId="0" applyFont="1" applyFill="1"/>
    <xf numFmtId="0" fontId="6" fillId="2" borderId="0" xfId="0" applyFont="1" applyFill="1" applyAlignment="1">
      <alignment horizontal="right"/>
    </xf>
    <xf numFmtId="0" fontId="18" fillId="16" borderId="0" xfId="1" applyFill="1" applyAlignment="1"/>
    <xf numFmtId="0" fontId="0" fillId="16" borderId="0" xfId="0" applyFill="1" applyAlignment="1"/>
    <xf numFmtId="0" fontId="23" fillId="4" borderId="0" xfId="1" applyFont="1" applyFill="1" applyAlignment="1"/>
    <xf numFmtId="0" fontId="0" fillId="0" borderId="0" xfId="0" applyAlignment="1"/>
    <xf numFmtId="0" fontId="24" fillId="4" borderId="0" xfId="1" applyFont="1" applyFill="1" applyAlignment="1"/>
    <xf numFmtId="0" fontId="18" fillId="4" borderId="0" xfId="1" applyFill="1" applyAlignment="1"/>
    <xf numFmtId="0" fontId="6" fillId="5" borderId="0" xfId="0" applyFont="1" applyFill="1"/>
    <xf numFmtId="0" fontId="17" fillId="17" borderId="0" xfId="0" applyFont="1" applyFill="1"/>
    <xf numFmtId="0" fontId="31" fillId="4" borderId="0" xfId="0" quotePrefix="1" applyFont="1" applyFill="1"/>
    <xf numFmtId="0" fontId="34" fillId="4" borderId="0" xfId="0" applyFont="1" applyFill="1"/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122D46"/>
      <color rgb="FF00642D"/>
      <color rgb="FF08233A"/>
      <color rgb="FF00FF00"/>
      <color rgb="FF660066"/>
      <color rgb="FF660033"/>
      <color rgb="FF3B07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'ST2 snippets'!A1"/><Relationship Id="rId7" Type="http://schemas.openxmlformats.org/officeDocument/2006/relationships/hyperlink" Target="#Modal!A1"/><Relationship Id="rId2" Type="http://schemas.openxmlformats.org/officeDocument/2006/relationships/image" Target="../media/image1.png"/><Relationship Id="rId1" Type="http://schemas.openxmlformats.org/officeDocument/2006/relationships/hyperlink" Target="#'git commands'!A1"/><Relationship Id="rId6" Type="http://schemas.openxmlformats.org/officeDocument/2006/relationships/image" Target="../media/image3.png"/><Relationship Id="rId5" Type="http://schemas.openxmlformats.org/officeDocument/2006/relationships/hyperlink" Target="#'tables and models'!A1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#csv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80392</xdr:rowOff>
    </xdr:from>
    <xdr:to>
      <xdr:col>13</xdr:col>
      <xdr:colOff>190500</xdr:colOff>
      <xdr:row>13</xdr:row>
      <xdr:rowOff>123825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9210675" y="461392"/>
          <a:ext cx="914400" cy="995933"/>
          <a:chOff x="9210675" y="461392"/>
          <a:chExt cx="914400" cy="995933"/>
        </a:xfrm>
      </xdr:grpSpPr>
      <xdr:sp macro="" textlink="">
        <xdr:nvSpPr>
          <xdr:cNvPr id="2" name="Rectángulo redondeado 1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" name="CuadroTexto 2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133350</xdr:rowOff>
    </xdr:from>
    <xdr:to>
      <xdr:col>11</xdr:col>
      <xdr:colOff>238125</xdr:colOff>
      <xdr:row>3</xdr:row>
      <xdr:rowOff>2720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8382000" y="1333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8" name="Rectángulo redondeado 7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9" name="Rectángulo redondeado 8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1</xdr:row>
      <xdr:rowOff>104775</xdr:rowOff>
    </xdr:from>
    <xdr:ext cx="1716560" cy="342786"/>
    <xdr:sp macro="" textlink="">
      <xdr:nvSpPr>
        <xdr:cNvPr id="11" name="CuadroTexto 10"/>
        <xdr:cNvSpPr txBox="1"/>
      </xdr:nvSpPr>
      <xdr:spPr>
        <a:xfrm>
          <a:off x="762000" y="104775"/>
          <a:ext cx="171656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Github commands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11</xdr:row>
      <xdr:rowOff>38100</xdr:rowOff>
    </xdr:from>
    <xdr:to>
      <xdr:col>11</xdr:col>
      <xdr:colOff>542925</xdr:colOff>
      <xdr:row>16</xdr:row>
      <xdr:rowOff>81533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010525" y="21336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tx1">
                    <a:lumMod val="85000"/>
                    <a:lumOff val="1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666750</xdr:colOff>
      <xdr:row>0</xdr:row>
      <xdr:rowOff>0</xdr:rowOff>
    </xdr:from>
    <xdr:ext cx="9585573" cy="843757"/>
    <xdr:sp macro="" textlink="">
      <xdr:nvSpPr>
        <xdr:cNvPr id="2" name="CuadroTexto 1"/>
        <xdr:cNvSpPr txBox="1"/>
      </xdr:nvSpPr>
      <xdr:spPr>
        <a:xfrm>
          <a:off x="666750" y="0"/>
          <a:ext cx="9585573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4800">
              <a:solidFill>
                <a:schemeClr val="bg1"/>
              </a:solidFill>
            </a:rPr>
            <a:t>Welcome to the DRY laravel template</a:t>
          </a:r>
        </a:p>
      </xdr:txBody>
    </xdr:sp>
    <xdr:clientData/>
  </xdr:oneCellAnchor>
  <xdr:oneCellAnchor>
    <xdr:from>
      <xdr:col>1</xdr:col>
      <xdr:colOff>0</xdr:colOff>
      <xdr:row>3</xdr:row>
      <xdr:rowOff>95250</xdr:rowOff>
    </xdr:from>
    <xdr:ext cx="6144311" cy="264560"/>
    <xdr:sp macro="" textlink="">
      <xdr:nvSpPr>
        <xdr:cNvPr id="3" name="CuadroTexto 2"/>
        <xdr:cNvSpPr txBox="1"/>
      </xdr:nvSpPr>
      <xdr:spPr>
        <a:xfrm>
          <a:off x="762000" y="666750"/>
          <a:ext cx="61443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chemeClr val="accent5">
                  <a:lumMod val="60000"/>
                  <a:lumOff val="40000"/>
                </a:schemeClr>
              </a:solidFill>
            </a:rPr>
            <a:t>L</a:t>
          </a:r>
          <a:r>
            <a:rPr lang="es-ES" sz="1100" baseline="0">
              <a:solidFill>
                <a:schemeClr val="accent5">
                  <a:lumMod val="60000"/>
                  <a:lumOff val="40000"/>
                </a:schemeClr>
              </a:solidFill>
            </a:rPr>
            <a:t>aravel automation templates: time is over, increasing productivity, accuracy and time saving IS A MUST</a:t>
          </a:r>
          <a:endParaRPr lang="es-ES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oneCellAnchor>
  <xdr:twoCellAnchor>
    <xdr:from>
      <xdr:col>0</xdr:col>
      <xdr:colOff>419100</xdr:colOff>
      <xdr:row>20</xdr:row>
      <xdr:rowOff>47625</xdr:rowOff>
    </xdr:from>
    <xdr:to>
      <xdr:col>0</xdr:col>
      <xdr:colOff>704850</xdr:colOff>
      <xdr:row>21</xdr:row>
      <xdr:rowOff>28574</xdr:rowOff>
    </xdr:to>
    <xdr:grpSp>
      <xdr:nvGrpSpPr>
        <xdr:cNvPr id="8" name="Grupo 7"/>
        <xdr:cNvGrpSpPr/>
      </xdr:nvGrpSpPr>
      <xdr:grpSpPr>
        <a:xfrm>
          <a:off x="419100" y="3857625"/>
          <a:ext cx="285750" cy="171449"/>
          <a:chOff x="6315075" y="2876550"/>
          <a:chExt cx="914400" cy="485775"/>
        </a:xfrm>
        <a:solidFill>
          <a:schemeClr val="bg1"/>
        </a:solidFill>
      </xdr:grpSpPr>
      <xdr:sp macro="" textlink="">
        <xdr:nvSpPr>
          <xdr:cNvPr id="4" name="Rectángulo 3"/>
          <xdr:cNvSpPr/>
        </xdr:nvSpPr>
        <xdr:spPr>
          <a:xfrm>
            <a:off x="6315075" y="2876550"/>
            <a:ext cx="914400" cy="485775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Triángulo isósceles 4"/>
          <xdr:cNvSpPr/>
        </xdr:nvSpPr>
        <xdr:spPr>
          <a:xfrm>
            <a:off x="6334125" y="3067050"/>
            <a:ext cx="885825" cy="285751"/>
          </a:xfrm>
          <a:prstGeom prst="triangl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7" name="Triángulo isósceles 6"/>
          <xdr:cNvSpPr/>
        </xdr:nvSpPr>
        <xdr:spPr>
          <a:xfrm rot="10800000">
            <a:off x="6324600" y="2886074"/>
            <a:ext cx="895350" cy="295275"/>
          </a:xfrm>
          <a:prstGeom prst="triangl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0</xdr:col>
      <xdr:colOff>378674</xdr:colOff>
      <xdr:row>12</xdr:row>
      <xdr:rowOff>161926</xdr:rowOff>
    </xdr:from>
    <xdr:to>
      <xdr:col>2</xdr:col>
      <xdr:colOff>151799</xdr:colOff>
      <xdr:row>14</xdr:row>
      <xdr:rowOff>85726</xdr:rowOff>
    </xdr:to>
    <xdr:grpSp>
      <xdr:nvGrpSpPr>
        <xdr:cNvPr id="10" name="Grupo 9">
          <a:hlinkClick xmlns:r="http://schemas.openxmlformats.org/officeDocument/2006/relationships" r:id="rId1"/>
        </xdr:cNvPr>
        <xdr:cNvGrpSpPr/>
      </xdr:nvGrpSpPr>
      <xdr:grpSpPr>
        <a:xfrm>
          <a:off x="378674" y="2447926"/>
          <a:ext cx="1316175" cy="304800"/>
          <a:chOff x="4826849" y="2895601"/>
          <a:chExt cx="1316175" cy="304800"/>
        </a:xfrm>
      </xdr:grpSpPr>
      <xdr:pic>
        <xdr:nvPicPr>
          <xdr:cNvPr id="9" name="Imagen 8" descr="GitHub logo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6849" y="2895601"/>
            <a:ext cx="359579" cy="3048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CuadroTexto 5"/>
          <xdr:cNvSpPr txBox="1"/>
        </xdr:nvSpPr>
        <xdr:spPr>
          <a:xfrm>
            <a:off x="5200650" y="2905125"/>
            <a:ext cx="9423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Auto GITHUB</a:t>
            </a:r>
          </a:p>
        </xdr:txBody>
      </xdr:sp>
    </xdr:grpSp>
    <xdr:clientData/>
  </xdr:twoCellAnchor>
  <xdr:twoCellAnchor>
    <xdr:from>
      <xdr:col>0</xdr:col>
      <xdr:colOff>390525</xdr:colOff>
      <xdr:row>22</xdr:row>
      <xdr:rowOff>57150</xdr:rowOff>
    </xdr:from>
    <xdr:to>
      <xdr:col>2</xdr:col>
      <xdr:colOff>103975</xdr:colOff>
      <xdr:row>24</xdr:row>
      <xdr:rowOff>19050</xdr:rowOff>
    </xdr:to>
    <xdr:grpSp>
      <xdr:nvGrpSpPr>
        <xdr:cNvPr id="13" name="Grupo 12">
          <a:hlinkClick xmlns:r="http://schemas.openxmlformats.org/officeDocument/2006/relationships" r:id="rId3"/>
        </xdr:cNvPr>
        <xdr:cNvGrpSpPr/>
      </xdr:nvGrpSpPr>
      <xdr:grpSpPr>
        <a:xfrm>
          <a:off x="390525" y="4248150"/>
          <a:ext cx="1256500" cy="342900"/>
          <a:chOff x="390525" y="3867150"/>
          <a:chExt cx="1256500" cy="342900"/>
        </a:xfrm>
      </xdr:grpSpPr>
      <xdr:pic>
        <xdr:nvPicPr>
          <xdr:cNvPr id="11" name="Imagen 10" descr="http://upload.wikimedia.org/wikipedia/en/4/4c/Sublime_Text_Logo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525" y="3867150"/>
            <a:ext cx="342900" cy="3429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" name="CuadroTexto 11"/>
          <xdr:cNvSpPr txBox="1"/>
        </xdr:nvSpPr>
        <xdr:spPr>
          <a:xfrm>
            <a:off x="685800" y="3895725"/>
            <a:ext cx="9612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ST2 SNIPPETS</a:t>
            </a:r>
          </a:p>
        </xdr:txBody>
      </xdr:sp>
    </xdr:grpSp>
    <xdr:clientData/>
  </xdr:twoCellAnchor>
  <xdr:twoCellAnchor>
    <xdr:from>
      <xdr:col>0</xdr:col>
      <xdr:colOff>352424</xdr:colOff>
      <xdr:row>9</xdr:row>
      <xdr:rowOff>161924</xdr:rowOff>
    </xdr:from>
    <xdr:to>
      <xdr:col>2</xdr:col>
      <xdr:colOff>355955</xdr:colOff>
      <xdr:row>11</xdr:row>
      <xdr:rowOff>133349</xdr:rowOff>
    </xdr:to>
    <xdr:grpSp>
      <xdr:nvGrpSpPr>
        <xdr:cNvPr id="16" name="Grupo 15">
          <a:hlinkClick xmlns:r="http://schemas.openxmlformats.org/officeDocument/2006/relationships" r:id="rId5"/>
        </xdr:cNvPr>
        <xdr:cNvGrpSpPr/>
      </xdr:nvGrpSpPr>
      <xdr:grpSpPr>
        <a:xfrm>
          <a:off x="352424" y="1876424"/>
          <a:ext cx="1546581" cy="352425"/>
          <a:chOff x="4876799" y="3143249"/>
          <a:chExt cx="1546581" cy="352425"/>
        </a:xfrm>
      </xdr:grpSpPr>
      <xdr:pic>
        <xdr:nvPicPr>
          <xdr:cNvPr id="14" name="Imagen 13" descr="http://icons.iconarchive.com/icons/double-j-design/ravenna-3d/256/Database-Table-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76799" y="3143249"/>
            <a:ext cx="352425" cy="3524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5" name="CuadroTexto 14"/>
          <xdr:cNvSpPr txBox="1"/>
        </xdr:nvSpPr>
        <xdr:spPr>
          <a:xfrm>
            <a:off x="5172075" y="3162300"/>
            <a:ext cx="125130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Tables and models</a:t>
            </a:r>
          </a:p>
        </xdr:txBody>
      </xdr:sp>
    </xdr:grpSp>
    <xdr:clientData/>
  </xdr:twoCellAnchor>
  <xdr:twoCellAnchor>
    <xdr:from>
      <xdr:col>0</xdr:col>
      <xdr:colOff>400050</xdr:colOff>
      <xdr:row>15</xdr:row>
      <xdr:rowOff>133350</xdr:rowOff>
    </xdr:from>
    <xdr:to>
      <xdr:col>3</xdr:col>
      <xdr:colOff>71132</xdr:colOff>
      <xdr:row>17</xdr:row>
      <xdr:rowOff>85725</xdr:rowOff>
    </xdr:to>
    <xdr:grpSp>
      <xdr:nvGrpSpPr>
        <xdr:cNvPr id="19" name="Grupo 18">
          <a:hlinkClick xmlns:r="http://schemas.openxmlformats.org/officeDocument/2006/relationships" r:id="rId7"/>
        </xdr:cNvPr>
        <xdr:cNvGrpSpPr/>
      </xdr:nvGrpSpPr>
      <xdr:grpSpPr>
        <a:xfrm>
          <a:off x="400050" y="2990850"/>
          <a:ext cx="1995182" cy="333375"/>
          <a:chOff x="4943475" y="2952750"/>
          <a:chExt cx="1995182" cy="333375"/>
        </a:xfrm>
      </xdr:grpSpPr>
      <xdr:pic>
        <xdr:nvPicPr>
          <xdr:cNvPr id="17" name="Imagen 16" descr="http://www.concrete5.org/files/8813/4671/8698/stack_modal_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43475" y="2952750"/>
            <a:ext cx="333375" cy="3333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CuadroTexto 17"/>
          <xdr:cNvSpPr txBox="1"/>
        </xdr:nvSpPr>
        <xdr:spPr>
          <a:xfrm>
            <a:off x="5295900" y="2990850"/>
            <a:ext cx="164275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Modal window</a:t>
            </a:r>
            <a:r>
              <a:rPr lang="es-ES" sz="1100" baseline="0"/>
              <a:t> generator</a:t>
            </a:r>
            <a:endParaRPr lang="es-ES" sz="1100"/>
          </a:p>
        </xdr:txBody>
      </xdr:sp>
    </xdr:grpSp>
    <xdr:clientData/>
  </xdr:twoCellAnchor>
  <xdr:twoCellAnchor>
    <xdr:from>
      <xdr:col>4</xdr:col>
      <xdr:colOff>590548</xdr:colOff>
      <xdr:row>9</xdr:row>
      <xdr:rowOff>152401</xdr:rowOff>
    </xdr:from>
    <xdr:to>
      <xdr:col>7</xdr:col>
      <xdr:colOff>102647</xdr:colOff>
      <xdr:row>12</xdr:row>
      <xdr:rowOff>0</xdr:rowOff>
    </xdr:to>
    <xdr:grpSp>
      <xdr:nvGrpSpPr>
        <xdr:cNvPr id="22" name="Grupo 21">
          <a:hlinkClick xmlns:r="http://schemas.openxmlformats.org/officeDocument/2006/relationships" r:id="rId9"/>
        </xdr:cNvPr>
        <xdr:cNvGrpSpPr/>
      </xdr:nvGrpSpPr>
      <xdr:grpSpPr>
        <a:xfrm>
          <a:off x="3695698" y="1866901"/>
          <a:ext cx="1817149" cy="419099"/>
          <a:chOff x="3695698" y="1866901"/>
          <a:chExt cx="1817149" cy="419099"/>
        </a:xfrm>
      </xdr:grpSpPr>
      <xdr:pic>
        <xdr:nvPicPr>
          <xdr:cNvPr id="20" name="Imagen 19" descr="http://png-2.findicons.com/files/icons/977/rrze/720/csv_text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95698" y="1866901"/>
            <a:ext cx="419099" cy="41909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1" name="CuadroTexto 20"/>
          <xdr:cNvSpPr txBox="1"/>
        </xdr:nvSpPr>
        <xdr:spPr>
          <a:xfrm>
            <a:off x="4124325" y="1914525"/>
            <a:ext cx="13885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Import CSV file to DB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133350</xdr:rowOff>
    </xdr:from>
    <xdr:to>
      <xdr:col>11</xdr:col>
      <xdr:colOff>238125</xdr:colOff>
      <xdr:row>2</xdr:row>
      <xdr:rowOff>2720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382000" y="1333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0</xdr:row>
      <xdr:rowOff>104775</xdr:rowOff>
    </xdr:from>
    <xdr:ext cx="4204869" cy="342786"/>
    <xdr:sp macro="" textlink="">
      <xdr:nvSpPr>
        <xdr:cNvPr id="6" name="CuadroTexto 5"/>
        <xdr:cNvSpPr txBox="1"/>
      </xdr:nvSpPr>
      <xdr:spPr>
        <a:xfrm>
          <a:off x="762000" y="104775"/>
          <a:ext cx="420486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CSV import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method: upload csv data to DB table</a:t>
          </a:r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7</xdr:row>
      <xdr:rowOff>80392</xdr:rowOff>
    </xdr:from>
    <xdr:to>
      <xdr:col>9</xdr:col>
      <xdr:colOff>409575</xdr:colOff>
      <xdr:row>15</xdr:row>
      <xdr:rowOff>123825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381750" y="270892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6</xdr:row>
      <xdr:rowOff>123825</xdr:rowOff>
    </xdr:from>
    <xdr:ext cx="2548646" cy="311496"/>
    <xdr:sp macro="" textlink="">
      <xdr:nvSpPr>
        <xdr:cNvPr id="7" name="CuadroTexto 6"/>
        <xdr:cNvSpPr txBox="1"/>
      </xdr:nvSpPr>
      <xdr:spPr>
        <a:xfrm>
          <a:off x="676275" y="123825"/>
          <a:ext cx="254864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Laravel table &amp; model generator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9</xdr:col>
      <xdr:colOff>152400</xdr:colOff>
      <xdr:row>6</xdr:row>
      <xdr:rowOff>171450</xdr:rowOff>
    </xdr:from>
    <xdr:to>
      <xdr:col>9</xdr:col>
      <xdr:colOff>390525</xdr:colOff>
      <xdr:row>8</xdr:row>
      <xdr:rowOff>40820</xdr:rowOff>
    </xdr:to>
    <xdr:grpSp>
      <xdr:nvGrpSpPr>
        <xdr:cNvPr id="8" name="Grupo 7">
          <a:hlinkClick xmlns:r="http://schemas.openxmlformats.org/officeDocument/2006/relationships" r:id="rId1"/>
        </xdr:cNvPr>
        <xdr:cNvGrpSpPr/>
      </xdr:nvGrpSpPr>
      <xdr:grpSpPr>
        <a:xfrm>
          <a:off x="7038975" y="1714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9" name="Rectángulo redondeado 8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1" name="Rectángulo redondeado 10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724046</xdr:colOff>
      <xdr:row>0</xdr:row>
      <xdr:rowOff>136071</xdr:rowOff>
    </xdr:from>
    <xdr:ext cx="2309415" cy="311496"/>
    <xdr:sp macro="" textlink="">
      <xdr:nvSpPr>
        <xdr:cNvPr id="2" name="CuadroTexto 1"/>
        <xdr:cNvSpPr txBox="1"/>
      </xdr:nvSpPr>
      <xdr:spPr>
        <a:xfrm>
          <a:off x="724046" y="136071"/>
          <a:ext cx="230941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Sublime</a:t>
          </a:r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 Text 2 snippets bank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10</xdr:col>
      <xdr:colOff>495300</xdr:colOff>
      <xdr:row>0</xdr:row>
      <xdr:rowOff>171451</xdr:rowOff>
    </xdr:from>
    <xdr:to>
      <xdr:col>10</xdr:col>
      <xdr:colOff>733425</xdr:colOff>
      <xdr:row>2</xdr:row>
      <xdr:rowOff>47625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8149318" y="171451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7" name="Rectángulo redondeado 6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6</xdr:row>
      <xdr:rowOff>161925</xdr:rowOff>
    </xdr:from>
    <xdr:to>
      <xdr:col>13</xdr:col>
      <xdr:colOff>219075</xdr:colOff>
      <xdr:row>12</xdr:row>
      <xdr:rowOff>14858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9210675" y="3524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6</xdr:row>
      <xdr:rowOff>161925</xdr:rowOff>
    </xdr:from>
    <xdr:to>
      <xdr:col>13</xdr:col>
      <xdr:colOff>219075</xdr:colOff>
      <xdr:row>12</xdr:row>
      <xdr:rowOff>14858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9210675" y="3524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171450</xdr:rowOff>
    </xdr:from>
    <xdr:to>
      <xdr:col>10</xdr:col>
      <xdr:colOff>476250</xdr:colOff>
      <xdr:row>7</xdr:row>
      <xdr:rowOff>24383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239000" y="17145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opLeftCell="A7" zoomScaleNormal="100" workbookViewId="0">
      <selection activeCell="C24" sqref="C24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3" customFormat="1" hidden="1" x14ac:dyDescent="0.25">
      <c r="A1" s="13" t="s">
        <v>107</v>
      </c>
      <c r="B1" s="13" t="s">
        <v>87</v>
      </c>
      <c r="C1" s="13" t="s">
        <v>150</v>
      </c>
    </row>
    <row r="2" spans="1:7" s="13" customFormat="1" hidden="1" x14ac:dyDescent="0.25">
      <c r="A2" s="13" t="s">
        <v>108</v>
      </c>
      <c r="B2" s="14" t="s">
        <v>88</v>
      </c>
      <c r="C2" s="13" t="s">
        <v>151</v>
      </c>
    </row>
    <row r="3" spans="1:7" s="13" customFormat="1" hidden="1" x14ac:dyDescent="0.25">
      <c r="B3" s="13" t="s">
        <v>98</v>
      </c>
      <c r="C3" s="13" t="s">
        <v>290</v>
      </c>
    </row>
    <row r="4" spans="1:7" s="13" customFormat="1" hidden="1" x14ac:dyDescent="0.25">
      <c r="A4" s="13" t="s">
        <v>99</v>
      </c>
      <c r="B4" s="13" t="s">
        <v>100</v>
      </c>
      <c r="C4" s="13" t="s">
        <v>291</v>
      </c>
    </row>
    <row r="5" spans="1:7" s="13" customFormat="1" hidden="1" x14ac:dyDescent="0.25">
      <c r="A5" s="13" t="s">
        <v>85</v>
      </c>
      <c r="B5" s="13" t="s">
        <v>105</v>
      </c>
      <c r="C5" s="13" t="str">
        <f>"_table --fields="</f>
        <v>_table --fields=</v>
      </c>
    </row>
    <row r="6" spans="1:7" s="13" customFormat="1" hidden="1" x14ac:dyDescent="0.25">
      <c r="A6" s="13" t="s">
        <v>86</v>
      </c>
      <c r="B6" s="13" t="s">
        <v>239</v>
      </c>
      <c r="C6" s="13" t="s">
        <v>98</v>
      </c>
    </row>
    <row r="7" spans="1:7" x14ac:dyDescent="0.25"/>
    <row r="8" spans="1:7" x14ac:dyDescent="0.25">
      <c r="B8" s="10" t="s">
        <v>102</v>
      </c>
    </row>
    <row r="9" spans="1:7" x14ac:dyDescent="0.25">
      <c r="B9" s="17" t="s">
        <v>103</v>
      </c>
      <c r="C9" s="17"/>
      <c r="D9" s="17"/>
      <c r="E9" s="17"/>
    </row>
    <row r="10" spans="1:7" x14ac:dyDescent="0.25">
      <c r="B10" s="16" t="s">
        <v>101</v>
      </c>
    </row>
    <row r="11" spans="1:7" x14ac:dyDescent="0.25"/>
    <row r="12" spans="1:7" x14ac:dyDescent="0.25">
      <c r="B12" s="10" t="s">
        <v>332</v>
      </c>
    </row>
    <row r="13" spans="1:7" x14ac:dyDescent="0.25">
      <c r="B13" s="10" t="s">
        <v>106</v>
      </c>
      <c r="C13" s="9" t="s">
        <v>555</v>
      </c>
      <c r="D13" s="9"/>
    </row>
    <row r="14" spans="1:7" x14ac:dyDescent="0.25">
      <c r="B14" s="10" t="s">
        <v>235</v>
      </c>
      <c r="C14" s="9" t="s">
        <v>328</v>
      </c>
      <c r="D14" s="9"/>
    </row>
    <row r="15" spans="1:7" x14ac:dyDescent="0.25">
      <c r="B15" s="17" t="s">
        <v>84</v>
      </c>
      <c r="C15" s="17" t="str">
        <f>+"cd c:\wamp\www\"&amp;C14</f>
        <v>cd c:\wamp\www\github</v>
      </c>
      <c r="D15" s="17"/>
      <c r="E15" s="17"/>
      <c r="F15" s="17"/>
      <c r="G15" s="17"/>
    </row>
    <row r="16" spans="1:7" x14ac:dyDescent="0.25">
      <c r="B16" s="17" t="s">
        <v>84</v>
      </c>
      <c r="C16" s="17" t="str">
        <f>"mkdir "&amp;C13</f>
        <v>mkdir smartChartv1</v>
      </c>
      <c r="D16" s="45"/>
      <c r="E16" s="17"/>
      <c r="F16" s="17"/>
      <c r="G16" s="17"/>
    </row>
    <row r="17" spans="2:12" x14ac:dyDescent="0.25">
      <c r="B17" s="17" t="s">
        <v>84</v>
      </c>
      <c r="C17" s="17" t="str">
        <f>"cd "&amp;C13</f>
        <v>cd smartChartv1</v>
      </c>
      <c r="D17" s="17"/>
      <c r="E17" s="17"/>
      <c r="F17" s="17"/>
      <c r="G17" s="17"/>
    </row>
    <row r="18" spans="2:12" x14ac:dyDescent="0.25"/>
    <row r="19" spans="2:12" x14ac:dyDescent="0.25">
      <c r="B19" s="10" t="s">
        <v>415</v>
      </c>
    </row>
    <row r="20" spans="2:12" x14ac:dyDescent="0.25">
      <c r="B20" s="17" t="s">
        <v>84</v>
      </c>
      <c r="C20" s="17" t="s">
        <v>9</v>
      </c>
      <c r="D20" s="17"/>
      <c r="E20" s="17"/>
      <c r="F20" s="17"/>
      <c r="G20" s="17"/>
    </row>
    <row r="21" spans="2:12" x14ac:dyDescent="0.25">
      <c r="B21" s="17" t="s">
        <v>84</v>
      </c>
      <c r="C21" s="17" t="s">
        <v>52</v>
      </c>
      <c r="D21" s="17"/>
      <c r="E21" s="17"/>
      <c r="F21" s="17"/>
      <c r="G21" s="17"/>
    </row>
    <row r="22" spans="2:12" x14ac:dyDescent="0.25"/>
    <row r="23" spans="2:12" x14ac:dyDescent="0.25">
      <c r="B23" s="10" t="s">
        <v>333</v>
      </c>
    </row>
    <row r="24" spans="2:12" x14ac:dyDescent="0.25">
      <c r="B24" s="17" t="s">
        <v>84</v>
      </c>
      <c r="C24" s="17" t="str">
        <f>"cd c:\wamp\www\"&amp;C14&amp;"\"&amp;C13</f>
        <v>cd c:\wamp\www\github\smartChartv1</v>
      </c>
      <c r="D24" s="17"/>
      <c r="E24" s="17"/>
      <c r="F24" s="17"/>
      <c r="G24" s="17"/>
    </row>
    <row r="25" spans="2:12" x14ac:dyDescent="0.25"/>
    <row r="26" spans="2:12" x14ac:dyDescent="0.25">
      <c r="B26" s="10" t="s">
        <v>308</v>
      </c>
    </row>
    <row r="27" spans="2:12" x14ac:dyDescent="0.25">
      <c r="B27" s="33" t="s">
        <v>112</v>
      </c>
      <c r="C27" s="34" t="s">
        <v>309</v>
      </c>
      <c r="D27" s="35"/>
    </row>
    <row r="28" spans="2:12" x14ac:dyDescent="0.25"/>
    <row r="29" spans="2:12" x14ac:dyDescent="0.25">
      <c r="B29" s="10" t="s">
        <v>295</v>
      </c>
    </row>
    <row r="30" spans="2:12" x14ac:dyDescent="0.25">
      <c r="B30" s="33" t="s">
        <v>112</v>
      </c>
      <c r="C30" s="34" t="s">
        <v>54</v>
      </c>
      <c r="D30" s="35"/>
    </row>
    <row r="31" spans="2:12" x14ac:dyDescent="0.25">
      <c r="B31" s="10" t="s">
        <v>296</v>
      </c>
      <c r="L31" s="12" t="s">
        <v>328</v>
      </c>
    </row>
    <row r="32" spans="2:12" x14ac:dyDescent="0.25">
      <c r="L32" s="12" t="s">
        <v>327</v>
      </c>
    </row>
    <row r="33" spans="2:5" ht="21" x14ac:dyDescent="0.35">
      <c r="B33" s="76" t="s">
        <v>414</v>
      </c>
      <c r="C33" s="77"/>
      <c r="D33" s="77"/>
      <c r="E33" s="77"/>
    </row>
    <row r="34" spans="2:5" x14ac:dyDescent="0.25">
      <c r="B34" s="41"/>
    </row>
    <row r="35" spans="2:5" x14ac:dyDescent="0.25">
      <c r="B35" s="41"/>
    </row>
    <row r="36" spans="2:5" hidden="1" x14ac:dyDescent="0.25"/>
    <row r="37" spans="2:5" hidden="1" x14ac:dyDescent="0.25"/>
    <row r="38" spans="2:5" hidden="1" x14ac:dyDescent="0.25"/>
    <row r="39" spans="2:5" hidden="1" x14ac:dyDescent="0.25"/>
    <row r="40" spans="2:5" hidden="1" x14ac:dyDescent="0.25"/>
    <row r="41" spans="2:5" hidden="1" x14ac:dyDescent="0.25"/>
    <row r="42" spans="2:5" hidden="1" x14ac:dyDescent="0.25"/>
    <row r="43" spans="2:5" hidden="1" x14ac:dyDescent="0.25"/>
    <row r="44" spans="2:5" hidden="1" x14ac:dyDescent="0.25"/>
    <row r="45" spans="2:5" hidden="1" x14ac:dyDescent="0.25"/>
    <row r="46" spans="2:5" hidden="1" x14ac:dyDescent="0.25"/>
    <row r="47" spans="2:5" hidden="1" x14ac:dyDescent="0.25"/>
    <row r="48" spans="2: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x14ac:dyDescent="0.25"/>
    <row r="98" x14ac:dyDescent="0.25"/>
    <row r="99" x14ac:dyDescent="0.25"/>
  </sheetData>
  <mergeCells count="1">
    <mergeCell ref="B33:E33"/>
  </mergeCells>
  <dataValidations count="1">
    <dataValidation type="list" allowBlank="1" showInputMessage="1" showErrorMessage="1" errorTitle="Error" error="Select from list" sqref="C14">
      <formula1>$L$31:$L$32</formula1>
    </dataValidation>
  </dataValidations>
  <hyperlinks>
    <hyperlink ref="B33" location="'view controllers'!A1" display="View and controllers creation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29" workbookViewId="0">
      <selection activeCell="B33" sqref="B33"/>
    </sheetView>
  </sheetViews>
  <sheetFormatPr baseColWidth="10" defaultRowHeight="15" x14ac:dyDescent="0.25"/>
  <cols>
    <col min="1" max="16384" width="11.42578125" style="10"/>
  </cols>
  <sheetData>
    <row r="1" spans="1:11" s="24" customFormat="1" hidden="1" x14ac:dyDescent="0.25">
      <c r="A1" s="24" t="s">
        <v>368</v>
      </c>
    </row>
    <row r="2" spans="1:11" s="24" customFormat="1" hidden="1" x14ac:dyDescent="0.25">
      <c r="A2" s="25" t="s">
        <v>372</v>
      </c>
    </row>
    <row r="3" spans="1:11" s="24" customFormat="1" hidden="1" x14ac:dyDescent="0.25">
      <c r="A3" s="25" t="s">
        <v>98</v>
      </c>
    </row>
    <row r="4" spans="1:11" s="24" customFormat="1" hidden="1" x14ac:dyDescent="0.25">
      <c r="A4" s="25"/>
    </row>
    <row r="5" spans="1:11" s="24" customFormat="1" hidden="1" x14ac:dyDescent="0.25">
      <c r="A5" s="25"/>
    </row>
    <row r="7" spans="1:11" x14ac:dyDescent="0.25">
      <c r="B7" s="41" t="s">
        <v>391</v>
      </c>
    </row>
    <row r="8" spans="1:11" x14ac:dyDescent="0.25">
      <c r="B8" s="10" t="s">
        <v>369</v>
      </c>
    </row>
    <row r="9" spans="1:11" x14ac:dyDescent="0.25">
      <c r="B9" s="10" t="s">
        <v>370</v>
      </c>
      <c r="E9" s="42" t="str">
        <f>'view controllers'!D33</f>
        <v>temporaluser</v>
      </c>
      <c r="G9" s="28" t="s">
        <v>533</v>
      </c>
      <c r="H9" s="28"/>
    </row>
    <row r="10" spans="1:11" x14ac:dyDescent="0.25">
      <c r="B10" s="10" t="s">
        <v>371</v>
      </c>
      <c r="E10" s="28" t="s">
        <v>534</v>
      </c>
    </row>
    <row r="11" spans="1:11" x14ac:dyDescent="0.25">
      <c r="B11" s="18" t="s">
        <v>112</v>
      </c>
      <c r="C11" s="17" t="str">
        <f>"php artisan generate:view --path="&amp;A3&amp;"app/views/"&amp;G9&amp;A3&amp;" "&amp;E10</f>
        <v>php artisan generate:view --path="app/views/c4/c2_center" modal_c_drop</v>
      </c>
      <c r="D11" s="17"/>
      <c r="E11" s="17"/>
      <c r="F11" s="17"/>
      <c r="G11" s="17"/>
      <c r="H11" s="12"/>
    </row>
    <row r="12" spans="1:11" x14ac:dyDescent="0.25">
      <c r="B12" s="10" t="s">
        <v>374</v>
      </c>
      <c r="E12" s="28" t="s">
        <v>522</v>
      </c>
      <c r="F12" s="28"/>
      <c r="G12" s="28"/>
    </row>
    <row r="13" spans="1:11" x14ac:dyDescent="0.25">
      <c r="B13" s="12" t="s">
        <v>367</v>
      </c>
      <c r="C13" s="12" t="str">
        <f>E10</f>
        <v>modal_c_drop</v>
      </c>
    </row>
    <row r="15" spans="1:11" x14ac:dyDescent="0.25">
      <c r="B15" s="31" t="str">
        <f>A1&amp;C13&amp;A2</f>
        <v>&lt;div id='modal_c_drop'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31" t="s">
        <v>377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4" x14ac:dyDescent="0.25">
      <c r="B17" s="31" t="s">
        <v>375</v>
      </c>
      <c r="C17" s="23"/>
      <c r="D17" s="23"/>
      <c r="E17" s="23"/>
      <c r="F17" s="23"/>
      <c r="G17" s="23"/>
      <c r="H17" s="23"/>
      <c r="I17" s="23"/>
      <c r="J17" s="23"/>
      <c r="K17" s="23"/>
      <c r="L17" s="79" t="s">
        <v>523</v>
      </c>
      <c r="M17" s="77"/>
      <c r="N17" s="77"/>
    </row>
    <row r="18" spans="2:14" x14ac:dyDescent="0.25">
      <c r="B18" s="31" t="str">
        <f>"        &lt;h3 class='text-success'&gt;"&amp;E12&amp;"&lt;/h3&gt;"</f>
        <v xml:space="preserve">        &lt;h3 class='text-success'&gt;Project details&lt;/h3&gt;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4" x14ac:dyDescent="0.25">
      <c r="B19" s="31" t="s">
        <v>376</v>
      </c>
      <c r="C19" s="23"/>
      <c r="D19" s="23"/>
      <c r="E19" s="23"/>
      <c r="F19" s="23"/>
      <c r="G19" s="23"/>
      <c r="H19" s="23"/>
      <c r="I19" s="23"/>
      <c r="J19" s="23"/>
      <c r="K19" s="23"/>
    </row>
    <row r="20" spans="2:14" x14ac:dyDescent="0.25">
      <c r="B20" s="31" t="s">
        <v>378</v>
      </c>
      <c r="C20" s="23"/>
      <c r="D20" s="23"/>
      <c r="E20" s="23"/>
      <c r="F20" s="23"/>
      <c r="G20" s="23"/>
      <c r="H20" s="23"/>
      <c r="I20" s="23"/>
      <c r="J20" s="23"/>
      <c r="K20" s="23"/>
    </row>
    <row r="21" spans="2:14" x14ac:dyDescent="0.25">
      <c r="B21" s="31" t="s">
        <v>379</v>
      </c>
      <c r="C21" s="23"/>
      <c r="D21" s="23"/>
      <c r="E21" s="23"/>
      <c r="F21" s="23"/>
      <c r="G21" s="23"/>
      <c r="H21" s="23"/>
      <c r="I21" s="23"/>
      <c r="J21" s="23"/>
      <c r="K21" s="23"/>
    </row>
    <row r="22" spans="2:14" x14ac:dyDescent="0.25">
      <c r="B22" s="31" t="s">
        <v>380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4" x14ac:dyDescent="0.25">
      <c r="B23" s="31" t="s">
        <v>381</v>
      </c>
      <c r="C23" s="31"/>
      <c r="D23" s="31"/>
      <c r="E23" s="31"/>
      <c r="F23" s="31"/>
      <c r="G23" s="31"/>
      <c r="H23" s="31"/>
      <c r="I23" s="31"/>
      <c r="J23" s="31"/>
      <c r="K23" s="31"/>
    </row>
    <row r="24" spans="2:14" x14ac:dyDescent="0.25">
      <c r="B24" s="31" t="s">
        <v>382</v>
      </c>
      <c r="C24" s="31"/>
      <c r="D24" s="31"/>
      <c r="E24" s="31"/>
      <c r="F24" s="31"/>
      <c r="G24" s="31"/>
      <c r="H24" s="31"/>
      <c r="I24" s="31"/>
      <c r="J24" s="31"/>
      <c r="K24" s="31"/>
    </row>
    <row r="25" spans="2:14" x14ac:dyDescent="0.25">
      <c r="B25" s="31" t="s">
        <v>383</v>
      </c>
      <c r="C25" s="31"/>
      <c r="D25" s="31"/>
      <c r="E25" s="31"/>
      <c r="F25" s="31"/>
      <c r="G25" s="31"/>
      <c r="H25" s="31"/>
      <c r="I25" s="31"/>
      <c r="J25" s="31"/>
      <c r="K25" s="31"/>
    </row>
    <row r="26" spans="2:14" x14ac:dyDescent="0.25">
      <c r="B26" s="31" t="s">
        <v>384</v>
      </c>
      <c r="C26" s="31"/>
      <c r="D26" s="31"/>
      <c r="E26" s="31"/>
      <c r="F26" s="31"/>
      <c r="G26" s="31"/>
      <c r="H26" s="31"/>
      <c r="I26" s="31"/>
      <c r="J26" s="31"/>
      <c r="K26" s="31"/>
    </row>
    <row r="27" spans="2:14" x14ac:dyDescent="0.25">
      <c r="B27" s="31" t="s">
        <v>385</v>
      </c>
      <c r="C27" s="31"/>
      <c r="D27" s="31"/>
      <c r="E27" s="31"/>
      <c r="F27" s="31"/>
      <c r="G27" s="31"/>
      <c r="H27" s="31"/>
      <c r="I27" s="31"/>
      <c r="J27" s="31"/>
      <c r="K27" s="31"/>
    </row>
    <row r="28" spans="2:14" x14ac:dyDescent="0.25">
      <c r="B28" s="31" t="s">
        <v>386</v>
      </c>
      <c r="C28" s="31"/>
      <c r="D28" s="31"/>
      <c r="E28" s="31"/>
      <c r="F28" s="31"/>
      <c r="G28" s="31"/>
      <c r="H28" s="31"/>
      <c r="I28" s="31"/>
      <c r="J28" s="31"/>
      <c r="K28" s="31"/>
    </row>
    <row r="29" spans="2:14" x14ac:dyDescent="0.25">
      <c r="B29" s="31" t="s">
        <v>376</v>
      </c>
      <c r="C29" s="31"/>
      <c r="D29" s="31"/>
      <c r="E29" s="31"/>
      <c r="F29" s="31"/>
      <c r="G29" s="31"/>
      <c r="H29" s="31"/>
      <c r="I29" s="31"/>
      <c r="J29" s="31"/>
      <c r="K29" s="31"/>
    </row>
    <row r="30" spans="2:14" x14ac:dyDescent="0.25">
      <c r="B30" s="31" t="s">
        <v>387</v>
      </c>
      <c r="C30" s="31"/>
      <c r="D30" s="31"/>
      <c r="E30" s="31"/>
      <c r="F30" s="31"/>
      <c r="G30" s="31"/>
      <c r="H30" s="31"/>
      <c r="I30" s="31"/>
      <c r="J30" s="31"/>
      <c r="K30" s="31"/>
    </row>
    <row r="31" spans="2:14" x14ac:dyDescent="0.25">
      <c r="B31" s="31" t="s">
        <v>388</v>
      </c>
      <c r="C31" s="31"/>
      <c r="D31" s="31"/>
      <c r="E31" s="31"/>
      <c r="F31" s="31"/>
      <c r="G31" s="31"/>
      <c r="H31" s="31"/>
      <c r="I31" s="31"/>
      <c r="J31" s="31"/>
      <c r="K31" s="31"/>
    </row>
    <row r="32" spans="2:14" x14ac:dyDescent="0.25">
      <c r="B32" s="31" t="s">
        <v>389</v>
      </c>
      <c r="C32" s="31"/>
      <c r="D32" s="31"/>
      <c r="E32" s="31"/>
      <c r="F32" s="31"/>
      <c r="G32" s="31"/>
      <c r="H32" s="31"/>
      <c r="I32" s="31"/>
      <c r="J32" s="31"/>
      <c r="K32" s="31"/>
    </row>
    <row r="33" spans="2:11" x14ac:dyDescent="0.25">
      <c r="B33" s="31" t="s">
        <v>390</v>
      </c>
      <c r="C33" s="31"/>
      <c r="D33" s="31"/>
      <c r="E33" s="31"/>
      <c r="F33" s="31"/>
      <c r="G33" s="31"/>
      <c r="H33" s="31"/>
      <c r="I33" s="31"/>
      <c r="J33" s="31"/>
      <c r="K33" s="31"/>
    </row>
    <row r="34" spans="2:11" x14ac:dyDescent="0.25">
      <c r="B34" s="31" t="s">
        <v>376</v>
      </c>
      <c r="C34" s="31"/>
      <c r="D34" s="31"/>
      <c r="E34" s="31"/>
      <c r="F34" s="31"/>
      <c r="G34" s="31"/>
      <c r="H34" s="31"/>
      <c r="I34" s="31"/>
      <c r="J34" s="31"/>
      <c r="K34" s="31"/>
    </row>
    <row r="35" spans="2:11" x14ac:dyDescent="0.25">
      <c r="B35" s="31" t="s">
        <v>373</v>
      </c>
      <c r="C35" s="31"/>
      <c r="D35" s="31"/>
      <c r="E35" s="31"/>
      <c r="F35" s="31"/>
      <c r="G35" s="31"/>
      <c r="H35" s="31"/>
      <c r="I35" s="31"/>
      <c r="J35" s="31"/>
      <c r="K35" s="31"/>
    </row>
    <row r="37" spans="2:11" x14ac:dyDescent="0.25">
      <c r="B37" s="10" t="s">
        <v>393</v>
      </c>
      <c r="D37" s="31" t="str">
        <f>"&lt;a href='#' id='openmodal_"&amp;C13&amp;"'&gt;"&amp;C13&amp;"&lt;/a&gt;"</f>
        <v>&lt;a href='#' id='openmodal_modal_c_drop'&gt;modal_c_drop&lt;/a&gt;</v>
      </c>
      <c r="E37" s="31"/>
      <c r="F37" s="31"/>
      <c r="G37" s="31"/>
      <c r="H37" s="31"/>
    </row>
    <row r="38" spans="2:11" x14ac:dyDescent="0.25">
      <c r="C38" s="10" t="s">
        <v>395</v>
      </c>
      <c r="D38" s="31" t="str">
        <f>"@include('"&amp;G9&amp;"."&amp;E10&amp;"')"</f>
        <v>@include('c4/c2_center.modal_c_drop')</v>
      </c>
      <c r="E38" s="31"/>
      <c r="F38" s="31"/>
      <c r="G38" s="31"/>
      <c r="H38" s="31"/>
    </row>
    <row r="43" spans="2:11" x14ac:dyDescent="0.25">
      <c r="B43" s="10" t="s">
        <v>392</v>
      </c>
    </row>
    <row r="44" spans="2:11" x14ac:dyDescent="0.25">
      <c r="B44" s="31" t="str">
        <f>"$('#openmodal_"&amp;C13&amp;"').click(function(e){"</f>
        <v>$('#openmodal_modal_c_drop').click(function(e){</v>
      </c>
      <c r="C44" s="31"/>
      <c r="D44" s="31"/>
      <c r="E44" s="31"/>
      <c r="F44" s="31"/>
    </row>
    <row r="45" spans="2:11" x14ac:dyDescent="0.25">
      <c r="B45" s="31" t="s">
        <v>394</v>
      </c>
      <c r="C45" s="31"/>
      <c r="D45" s="31"/>
      <c r="E45" s="31"/>
      <c r="F45" s="31"/>
    </row>
    <row r="46" spans="2:11" x14ac:dyDescent="0.25">
      <c r="B46" s="31" t="str">
        <f>"    $('#"&amp;C13&amp;"').modal('show');"</f>
        <v xml:space="preserve">    $('#modal_c_drop').modal('show');</v>
      </c>
      <c r="C46" s="31"/>
      <c r="D46" s="31"/>
      <c r="E46" s="31"/>
      <c r="F46" s="31"/>
    </row>
    <row r="47" spans="2:11" x14ac:dyDescent="0.25">
      <c r="B47" s="31" t="s">
        <v>132</v>
      </c>
      <c r="C47" s="31"/>
      <c r="D47" s="31"/>
      <c r="E47" s="31"/>
      <c r="F47" s="31"/>
    </row>
    <row r="50" spans="2:9" x14ac:dyDescent="0.25">
      <c r="B50" s="10" t="s">
        <v>524</v>
      </c>
    </row>
    <row r="51" spans="2:9" x14ac:dyDescent="0.25">
      <c r="B51" s="10" t="s">
        <v>532</v>
      </c>
      <c r="D51" s="31" t="s">
        <v>531</v>
      </c>
    </row>
    <row r="53" spans="2:9" x14ac:dyDescent="0.25">
      <c r="B53" s="31" t="s">
        <v>525</v>
      </c>
      <c r="C53" s="23"/>
      <c r="D53" s="23"/>
      <c r="E53" s="23"/>
      <c r="F53" s="23"/>
      <c r="G53" s="23"/>
      <c r="H53" s="23"/>
      <c r="I53" s="23"/>
    </row>
    <row r="54" spans="2:9" x14ac:dyDescent="0.25">
      <c r="B54" s="31" t="s">
        <v>526</v>
      </c>
      <c r="C54" s="23"/>
      <c r="D54" s="23"/>
      <c r="E54" s="23"/>
      <c r="F54" s="23"/>
      <c r="G54" s="23"/>
      <c r="H54" s="23"/>
      <c r="I54" s="23"/>
    </row>
    <row r="55" spans="2:9" x14ac:dyDescent="0.25">
      <c r="B55" s="31" t="s">
        <v>530</v>
      </c>
      <c r="C55" s="23"/>
      <c r="D55" s="23"/>
      <c r="E55" s="23"/>
      <c r="F55" s="23"/>
      <c r="G55" s="23"/>
      <c r="H55" s="23"/>
      <c r="I55" s="23"/>
    </row>
    <row r="56" spans="2:9" x14ac:dyDescent="0.25">
      <c r="B56" s="31" t="str">
        <f>"            &lt;h4&gt;"&amp;E12&amp;"&lt;/h4&gt;"</f>
        <v xml:space="preserve">            &lt;h4&gt;Project details&lt;/h4&gt;</v>
      </c>
      <c r="C56" s="23"/>
      <c r="D56" s="23"/>
      <c r="E56" s="23"/>
      <c r="F56" s="23"/>
      <c r="G56" s="23"/>
      <c r="H56" s="23"/>
      <c r="I56" s="23"/>
    </row>
    <row r="57" spans="2:9" x14ac:dyDescent="0.25">
      <c r="B57" s="31" t="s">
        <v>528</v>
      </c>
      <c r="C57" s="23"/>
      <c r="D57" s="23"/>
      <c r="E57" s="23"/>
      <c r="F57" s="23"/>
      <c r="G57" s="23"/>
      <c r="H57" s="23"/>
      <c r="I57" s="23"/>
    </row>
    <row r="58" spans="2:9" x14ac:dyDescent="0.25">
      <c r="B58" s="31" t="s">
        <v>376</v>
      </c>
      <c r="C58" s="23"/>
      <c r="D58" s="23"/>
      <c r="E58" s="23"/>
      <c r="F58" s="23"/>
      <c r="G58" s="23"/>
      <c r="H58" s="23"/>
      <c r="I58" s="23"/>
    </row>
    <row r="59" spans="2:9" x14ac:dyDescent="0.25">
      <c r="B59" s="31" t="s">
        <v>526</v>
      </c>
      <c r="C59" s="23"/>
      <c r="D59" s="23"/>
      <c r="E59" s="23"/>
      <c r="F59" s="23"/>
      <c r="G59" s="23"/>
      <c r="H59" s="23"/>
      <c r="I59" s="23"/>
    </row>
    <row r="60" spans="2:9" x14ac:dyDescent="0.25">
      <c r="B60" s="31" t="s">
        <v>527</v>
      </c>
      <c r="C60" s="23"/>
      <c r="D60" s="23"/>
      <c r="E60" s="23"/>
      <c r="F60" s="23"/>
      <c r="G60" s="23"/>
      <c r="H60" s="23"/>
      <c r="I60" s="23"/>
    </row>
    <row r="61" spans="2:9" x14ac:dyDescent="0.25">
      <c r="B61" s="31" t="s">
        <v>529</v>
      </c>
      <c r="C61" s="23"/>
      <c r="D61" s="23"/>
      <c r="E61" s="23"/>
      <c r="F61" s="23"/>
      <c r="G61" s="23"/>
      <c r="H61" s="23"/>
      <c r="I61" s="23"/>
    </row>
    <row r="62" spans="2:9" x14ac:dyDescent="0.25">
      <c r="B62" s="31" t="s">
        <v>528</v>
      </c>
      <c r="C62" s="23"/>
      <c r="D62" s="23"/>
      <c r="E62" s="23"/>
      <c r="F62" s="23"/>
      <c r="G62" s="23"/>
      <c r="H62" s="23"/>
      <c r="I62" s="23"/>
    </row>
    <row r="63" spans="2:9" x14ac:dyDescent="0.25">
      <c r="B63" s="31" t="s">
        <v>376</v>
      </c>
      <c r="C63" s="23"/>
      <c r="D63" s="23"/>
      <c r="E63" s="23"/>
      <c r="F63" s="23"/>
      <c r="G63" s="23"/>
      <c r="H63" s="23"/>
      <c r="I63" s="23"/>
    </row>
    <row r="64" spans="2:9" x14ac:dyDescent="0.25">
      <c r="B64" s="31" t="s">
        <v>373</v>
      </c>
      <c r="C64" s="23"/>
      <c r="D64" s="23"/>
      <c r="E64" s="23"/>
      <c r="F64" s="23"/>
      <c r="G64" s="23"/>
      <c r="H64" s="23"/>
      <c r="I64" s="23"/>
    </row>
  </sheetData>
  <mergeCells count="1">
    <mergeCell ref="L17:N17"/>
  </mergeCells>
  <hyperlinks>
    <hyperlink ref="L17" location="'Modal edit form'!B50" display="Template improved (click here)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workbookViewId="0"/>
  </sheetViews>
  <sheetFormatPr baseColWidth="10" defaultRowHeight="15" x14ac:dyDescent="0.25"/>
  <cols>
    <col min="1" max="16384" width="11.42578125" style="10"/>
  </cols>
  <sheetData>
    <row r="2" spans="2:12" x14ac:dyDescent="0.25">
      <c r="B2" s="44" t="s">
        <v>238</v>
      </c>
      <c r="C2" s="43" t="s">
        <v>33</v>
      </c>
      <c r="E2" s="12" t="str">
        <f>LEFT(C2,LEN(C2)-1)</f>
        <v>prayer</v>
      </c>
      <c r="F2" s="12" t="str">
        <f>UPPER(LEFT(E2,1))&amp;RIGHT(E2,LEN(E2)-1)</f>
        <v>Prayer</v>
      </c>
    </row>
    <row r="4" spans="2:12" x14ac:dyDescent="0.25">
      <c r="C4" s="10" t="s">
        <v>396</v>
      </c>
      <c r="F4" s="10" t="s">
        <v>396</v>
      </c>
      <c r="I4" s="10" t="s">
        <v>397</v>
      </c>
      <c r="L4" s="10" t="s">
        <v>397</v>
      </c>
    </row>
    <row r="5" spans="2:12" x14ac:dyDescent="0.25">
      <c r="B5" s="10">
        <v>1</v>
      </c>
      <c r="C5" s="43" t="s">
        <v>398</v>
      </c>
      <c r="E5" s="10">
        <v>11</v>
      </c>
      <c r="F5" s="43"/>
      <c r="H5" s="10">
        <v>1</v>
      </c>
      <c r="I5" s="43" t="s">
        <v>334</v>
      </c>
      <c r="K5" s="10">
        <v>11</v>
      </c>
      <c r="L5" s="43"/>
    </row>
    <row r="6" spans="2:12" x14ac:dyDescent="0.25">
      <c r="B6" s="10">
        <v>2</v>
      </c>
      <c r="C6" s="43" t="s">
        <v>399</v>
      </c>
      <c r="E6" s="10">
        <v>12</v>
      </c>
      <c r="F6" s="43"/>
      <c r="H6" s="10">
        <v>2</v>
      </c>
      <c r="I6" s="43" t="s">
        <v>335</v>
      </c>
      <c r="K6" s="10">
        <v>12</v>
      </c>
      <c r="L6" s="43"/>
    </row>
    <row r="7" spans="2:12" x14ac:dyDescent="0.25">
      <c r="B7" s="10">
        <v>3</v>
      </c>
      <c r="C7" s="43" t="s">
        <v>400</v>
      </c>
      <c r="E7" s="10">
        <v>13</v>
      </c>
      <c r="F7" s="43"/>
      <c r="H7" s="10">
        <v>3</v>
      </c>
      <c r="I7" s="43" t="s">
        <v>336</v>
      </c>
      <c r="K7" s="10">
        <v>13</v>
      </c>
      <c r="L7" s="43"/>
    </row>
    <row r="8" spans="2:12" x14ac:dyDescent="0.25">
      <c r="B8" s="10">
        <v>4</v>
      </c>
      <c r="C8" s="43" t="s">
        <v>401</v>
      </c>
      <c r="E8" s="10">
        <v>14</v>
      </c>
      <c r="F8" s="43"/>
      <c r="H8" s="10">
        <v>4</v>
      </c>
      <c r="I8" s="43" t="s">
        <v>337</v>
      </c>
      <c r="K8" s="10">
        <v>14</v>
      </c>
      <c r="L8" s="43"/>
    </row>
    <row r="9" spans="2:12" x14ac:dyDescent="0.25">
      <c r="B9" s="10">
        <v>5</v>
      </c>
      <c r="C9" s="43" t="s">
        <v>402</v>
      </c>
      <c r="E9" s="10">
        <v>15</v>
      </c>
      <c r="F9" s="43"/>
      <c r="H9" s="10">
        <v>5</v>
      </c>
      <c r="I9" s="43" t="s">
        <v>338</v>
      </c>
      <c r="K9" s="10">
        <v>15</v>
      </c>
      <c r="L9" s="43"/>
    </row>
    <row r="10" spans="2:12" x14ac:dyDescent="0.25">
      <c r="B10" s="10">
        <v>6</v>
      </c>
      <c r="C10" s="43"/>
      <c r="E10" s="10">
        <v>16</v>
      </c>
      <c r="F10" s="43"/>
      <c r="H10" s="10">
        <v>6</v>
      </c>
      <c r="I10" s="43"/>
      <c r="K10" s="10">
        <v>16</v>
      </c>
      <c r="L10" s="43"/>
    </row>
    <row r="11" spans="2:12" x14ac:dyDescent="0.25">
      <c r="B11" s="10">
        <v>7</v>
      </c>
      <c r="C11" s="43"/>
      <c r="E11" s="10">
        <v>17</v>
      </c>
      <c r="F11" s="43"/>
      <c r="H11" s="10">
        <v>7</v>
      </c>
      <c r="I11" s="43"/>
      <c r="K11" s="10">
        <v>17</v>
      </c>
      <c r="L11" s="43"/>
    </row>
    <row r="12" spans="2:12" x14ac:dyDescent="0.25">
      <c r="B12" s="10">
        <v>8</v>
      </c>
      <c r="C12" s="43"/>
      <c r="E12" s="10">
        <v>18</v>
      </c>
      <c r="F12" s="43"/>
      <c r="H12" s="10">
        <v>8</v>
      </c>
      <c r="I12" s="43"/>
      <c r="K12" s="10">
        <v>18</v>
      </c>
      <c r="L12" s="43"/>
    </row>
    <row r="13" spans="2:12" x14ac:dyDescent="0.25">
      <c r="B13" s="10">
        <v>9</v>
      </c>
      <c r="C13" s="43"/>
      <c r="E13" s="10">
        <v>19</v>
      </c>
      <c r="F13" s="43"/>
      <c r="H13" s="10">
        <v>9</v>
      </c>
      <c r="I13" s="43"/>
      <c r="K13" s="10">
        <v>19</v>
      </c>
      <c r="L13" s="43"/>
    </row>
    <row r="14" spans="2:12" x14ac:dyDescent="0.25">
      <c r="B14" s="10">
        <v>10</v>
      </c>
      <c r="C14" s="43"/>
      <c r="E14" s="10">
        <v>20</v>
      </c>
      <c r="F14" s="43"/>
      <c r="H14" s="10">
        <v>10</v>
      </c>
      <c r="I14" s="43"/>
      <c r="K14" s="10">
        <v>20</v>
      </c>
      <c r="L14" s="43"/>
    </row>
    <row r="17" spans="2:12" x14ac:dyDescent="0.25">
      <c r="B17" s="10" t="s">
        <v>405</v>
      </c>
    </row>
    <row r="18" spans="2:12" x14ac:dyDescent="0.25">
      <c r="B18" s="23" t="str">
        <f>"$data={"&amp;C5&amp;":"&amp;C5&amp;IF(C6&lt;&gt;"",","&amp;C6&amp;":"&amp;C6,"")&amp;IF(C7&lt;&gt;"",","&amp;C7&amp;":"&amp;C7,"")&amp;IF(C8&lt;&gt;"",","&amp;C8&amp;":"&amp;C8,"")&amp;IF(C9&lt;&gt;"",","&amp;C9&amp;":"&amp;C9,"")</f>
        <v>$data={one:one,two:two,three:three,four:four,five:five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2:12" x14ac:dyDescent="0.25">
      <c r="B19" s="23" t="str">
        <f>IF(C10&lt;&gt;"",","&amp;C10&amp;":"&amp;C10,"")&amp;IF(C11&lt;&gt;"",","&amp;C11&amp;":"&amp;C11,"")&amp;IF(C12&lt;&gt;"",","&amp;C12&amp;":"&amp;C12,"")&amp;IF(C13&lt;&gt;"",","&amp;C13&amp;":"&amp;C13,"")&amp;IF(C14&lt;&gt;"",","&amp;C14&amp;":"&amp;C14,"")</f>
        <v/>
      </c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2:12" x14ac:dyDescent="0.25">
      <c r="B20" s="23" t="str">
        <f>IF(F5&lt;&gt;"",","&amp;F5&amp;":"&amp;F5,"")&amp;IF(F6&lt;&gt;"",","&amp;F6&amp;":"&amp;F6,"")&amp;IF(F7&lt;&gt;"",","&amp;F7&amp;":"&amp;F7,"")&amp;IF(F8&lt;&gt;"",","&amp;F8&amp;":"&amp;F8,"")&amp;IF(F9&lt;&gt;"",","&amp;F9&amp;":"&amp;F9,"")</f>
        <v/>
      </c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2:12" x14ac:dyDescent="0.25">
      <c r="B21" s="23" t="str">
        <f>IF(F10&lt;&gt;"",","&amp;F10&amp;":"&amp;F10,"")&amp;IF(F11&lt;&gt;"",","&amp;F11&amp;":"&amp;F11,"")&amp;IF(F12&lt;&gt;"",","&amp;F12&amp;":"&amp;F12,"")&amp;IF(F13&lt;&gt;"",","&amp;F13&amp;":"&amp;F13,"")&amp;IF(F14&lt;&gt;"",","&amp;F14&amp;":"&amp;F14,"")</f>
        <v/>
      </c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2:12" x14ac:dyDescent="0.25">
      <c r="B22" s="23" t="s">
        <v>406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2:12" x14ac:dyDescent="0.2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5" spans="2:12" x14ac:dyDescent="0.25">
      <c r="B25" s="10" t="s">
        <v>104</v>
      </c>
    </row>
    <row r="27" spans="2:12" x14ac:dyDescent="0.25">
      <c r="B27" s="10" t="s">
        <v>404</v>
      </c>
    </row>
    <row r="28" spans="2:12" x14ac:dyDescent="0.25">
      <c r="B28" s="23" t="str">
        <f>IF(C5&lt;&gt;"","$"&amp;I5&amp;" = $_POST['"&amp;C5&amp;"'];","")&amp;IF(C6&lt;&gt;"","$"&amp;I6&amp;" = $_POST['"&amp;C6&amp;"'];","")&amp;IF(C7&lt;&gt;"","$"&amp;I7&amp;" = $_POST['"&amp;C7&amp;"'];","")&amp;IF(C8&lt;&gt;"","$"&amp;I8&amp;" = $_POST['"&amp;C8&amp;"'];","")</f>
        <v>$prayername = $_POST['one'];$prayercontent = $_POST['two'];$age = $_POST['three'];$saint = $_POST['four'];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2:12" x14ac:dyDescent="0.25">
      <c r="B29" s="23" t="str">
        <f>IF(C9&lt;&gt;"","$"&amp;I9&amp;" = $_POST['"&amp;C9&amp;"'];","")&amp;IF(C10&lt;&gt;"","$"&amp;I10&amp;" = $_POST['"&amp;C10&amp;"'];","")&amp;IF(C11&lt;&gt;"","$"&amp;I11&amp;" = $_POST['"&amp;C11&amp;"'];","")&amp;IF(C12&lt;&gt;"","$"&amp;I12&amp;" = $_POST['"&amp;C12&amp;"'];","")</f>
        <v>$comment = $_POST['five'];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2:12" x14ac:dyDescent="0.25">
      <c r="B30" s="23" t="str">
        <f>IF(C13&lt;&gt;"","$"&amp;I13&amp;" = $_POST['"&amp;C13&amp;"'];","")&amp;IF(C14&lt;&gt;"","$"&amp;I14&amp;" = $_POST['"&amp;C14&amp;"'];","")</f>
        <v/>
      </c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2:12" x14ac:dyDescent="0.25">
      <c r="B31" s="10" t="s">
        <v>407</v>
      </c>
    </row>
    <row r="32" spans="2:12" x14ac:dyDescent="0.25">
      <c r="B32" s="23" t="str">
        <f>IF(F5&lt;&gt;"","$"&amp;I5&amp;" = $_POST['"&amp;F5&amp;"'];","")&amp;IF(F6&lt;&gt;"","$"&amp;I6&amp;" = $_POST['"&amp;F6&amp;"'];","")&amp;IF(F7&lt;&gt;"","$"&amp;I7&amp;" = $_POST['"&amp;F7&amp;"'];","")&amp;IF(F8&lt;&gt;"","$"&amp;I8&amp;" = $_POST['"&amp;F8&amp;"'];","")</f>
        <v/>
      </c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2:12" x14ac:dyDescent="0.25">
      <c r="B33" s="23" t="str">
        <f>IF(F9&lt;&gt;"","$"&amp;I9&amp;" = $_POST['"&amp;F9&amp;"'];","")&amp;IF(F10&lt;&gt;"","$"&amp;I10&amp;" = $_POST['"&amp;F10&amp;"'];","")&amp;IF(F11&lt;&gt;"","$"&amp;I11&amp;" = $_POST['"&amp;F11&amp;"'];","")&amp;IF(F12&lt;&gt;"","$"&amp;I12&amp;" = $_POST['"&amp;F12&amp;"'];","")</f>
        <v/>
      </c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2:12" x14ac:dyDescent="0.25">
      <c r="B34" s="23" t="str">
        <f>IF(F13&lt;&gt;"","$"&amp;I13&amp;" = $_POST['"&amp;F13&amp;"'];","")&amp;IF(F14&lt;&gt;"","$"&amp;I14&amp;" = $_POST['"&amp;F14&amp;"'];","")</f>
        <v/>
      </c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6" spans="2:12" x14ac:dyDescent="0.25">
      <c r="B36" s="10" t="s">
        <v>403</v>
      </c>
    </row>
    <row r="37" spans="2:12" x14ac:dyDescent="0.25">
      <c r="B37" s="23" t="str">
        <f>IF(I5&lt;&gt;"","    "&amp;IF(I4&lt;&gt;"columns",",","")&amp;"'"&amp;I5&amp;"'  =&gt;  $"&amp;I5,"")&amp;IF(I6&lt;&gt;"",IF(I5&lt;&gt;"columns",",","")&amp;"'"&amp;I6&amp;"'  =&gt;  $"&amp;I6,"")&amp;IF(I7&lt;&gt;"",IF(I6&lt;&gt;"columns",",","")&amp;"'"&amp;I7&amp;"'  =&gt;  $"&amp;I7,"")&amp;IF(I8&lt;&gt;"",IF(I7&lt;&gt;"columns",",","")&amp;"'"&amp;I8&amp;"'  =&gt;  $"&amp;I8,"")</f>
        <v xml:space="preserve">    'prayername'  =&gt;  $prayername,'prayercontent'  =&gt;  $prayercontent,'age'  =&gt;  $age,'saint'  =&gt;  $saint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2:12" x14ac:dyDescent="0.25">
      <c r="B38" s="23" t="str">
        <f>IF(I9&lt;&gt;"","    "&amp;IF(I8&lt;&gt;"columns",",","")&amp;"'"&amp;I9&amp;"'  =&gt;  $"&amp;I9,"")&amp;IF(I10&lt;&gt;"",IF(I9&lt;&gt;"columns",",","")&amp;"'"&amp;I10&amp;"'  =&gt;  $"&amp;I10,"")&amp;IF(I11&lt;&gt;"","    "&amp;IF(I10&lt;&gt;"columns",",","")&amp;"'"&amp;I11&amp;"'  =&gt;  $"&amp;I11,"")&amp;IF(I12&lt;&gt;"",IF(I11&lt;&gt;"columns",",","")&amp;"'"&amp;I12&amp;"'  =&gt;  $"&amp;I12,"")</f>
        <v xml:space="preserve">    ,'comment'  =&gt;  $comment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2:12" x14ac:dyDescent="0.25">
      <c r="B39" s="23" t="str">
        <f>IF(I13&lt;&gt;"","    "&amp;IF(I12&lt;&gt;"columns",",","")&amp;"'"&amp;I13&amp;"'  =&gt;  $"&amp;I13,"")&amp;IF(I14&lt;&gt;"",IF(I13&lt;&gt;"columns",",","")&amp;"'"&amp;I14&amp;"'  =&gt;  $"&amp;I14,"")</f>
        <v/>
      </c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2:12" x14ac:dyDescent="0.25">
      <c r="B40" s="10" t="s">
        <v>407</v>
      </c>
    </row>
    <row r="41" spans="2:12" x14ac:dyDescent="0.25">
      <c r="B41" s="23" t="str">
        <f>IF(L5&lt;&gt;"","    "&amp;IF(I14&lt;&gt;"columns",",","")&amp;"'"&amp;L5&amp;"'  =&gt;  $"&amp;L5,"")&amp;IF(L6&lt;&gt;"",IF(L5&lt;&gt;"columns",",","")&amp;"'"&amp;L6&amp;"'  =&gt;  $"&amp;L6,"")&amp;IF(L7&lt;&gt;"",IF(L6&lt;&gt;"columns",",","")&amp;"'"&amp;L7&amp;"'  =&gt;  $"&amp;L7,"")&amp;IF(L8&lt;&gt;"",IF(L7&lt;&gt;"columns",",","")&amp;"'"&amp;L8&amp;"'  =&gt;  $"&amp;L8,"")</f>
        <v/>
      </c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2:12" x14ac:dyDescent="0.25">
      <c r="B42" s="23" t="str">
        <f>IF(L9&lt;&gt;"","    "&amp;IF(L8&lt;&gt;"columns",",","")&amp;"'"&amp;L9&amp;"'  =&gt;  $"&amp;L9,"")&amp;IF(L10&lt;&gt;"",IF(L9&lt;&gt;"columns",",","")&amp;"'"&amp;L10&amp;"'  =&gt;  $"&amp;L10,"")&amp;IF(L11&lt;&gt;"",IF(L10&lt;&gt;"columns",",","")&amp;"'"&amp;L11&amp;"'  =&gt;  $"&amp;L11,"")&amp;IF(L12&lt;&gt;"",IF(L11&lt;&gt;"columns",",","")&amp;"'"&amp;L12&amp;"'  =&gt;  $"&amp;L12,"")</f>
        <v/>
      </c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2:12" x14ac:dyDescent="0.25">
      <c r="B43" s="23" t="str">
        <f>IF(L13&lt;&gt;"","    "&amp;IF(L12&lt;&gt;"columns",",","")&amp;"'"&amp;L13&amp;"'  =&gt;  $"&amp;L13,"")&amp;IF(L14&lt;&gt;"",IF(L13&lt;&gt;"columns",",","")&amp;"'"&amp;L14&amp;"'  =&gt;  $"&amp;L14,"")</f>
        <v/>
      </c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2:12" x14ac:dyDescent="0.25">
      <c r="B44" s="10" t="s">
        <v>340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B3" sqref="B3"/>
    </sheetView>
  </sheetViews>
  <sheetFormatPr baseColWidth="10" defaultRowHeight="15" x14ac:dyDescent="0.25"/>
  <cols>
    <col min="1" max="16384" width="11.42578125" style="10"/>
  </cols>
  <sheetData>
    <row r="3" spans="2:2" x14ac:dyDescent="0.25">
      <c r="B3" s="10" t="s">
        <v>314</v>
      </c>
    </row>
    <row r="5" spans="2:2" x14ac:dyDescent="0.25">
      <c r="B5" s="10" t="s">
        <v>315</v>
      </c>
    </row>
    <row r="6" spans="2:2" x14ac:dyDescent="0.25">
      <c r="B6" s="10" t="s">
        <v>316</v>
      </c>
    </row>
    <row r="7" spans="2:2" x14ac:dyDescent="0.25">
      <c r="B7" s="10" t="s">
        <v>317</v>
      </c>
    </row>
    <row r="8" spans="2:2" x14ac:dyDescent="0.25">
      <c r="B8" s="10" t="s">
        <v>318</v>
      </c>
    </row>
    <row r="9" spans="2:2" x14ac:dyDescent="0.25">
      <c r="B9" s="10" t="s">
        <v>319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zoomScaleNormal="100" workbookViewId="0">
      <selection activeCell="H26" sqref="H26"/>
    </sheetView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117</v>
      </c>
    </row>
    <row r="5" spans="2:11" x14ac:dyDescent="0.25">
      <c r="B5" s="10" t="s">
        <v>118</v>
      </c>
    </row>
    <row r="6" spans="2:11" x14ac:dyDescent="0.25">
      <c r="B6" s="10" t="s">
        <v>119</v>
      </c>
    </row>
    <row r="7" spans="2:11" x14ac:dyDescent="0.25">
      <c r="C7" s="10" t="s">
        <v>120</v>
      </c>
      <c r="D7" s="10" t="s">
        <v>111</v>
      </c>
    </row>
    <row r="8" spans="2:11" x14ac:dyDescent="0.25">
      <c r="C8" s="10" t="s">
        <v>121</v>
      </c>
      <c r="D8" s="10" t="s">
        <v>109</v>
      </c>
    </row>
    <row r="9" spans="2:11" x14ac:dyDescent="0.25">
      <c r="D9" s="10" t="s">
        <v>110</v>
      </c>
    </row>
    <row r="10" spans="2:11" x14ac:dyDescent="0.25">
      <c r="C10" s="10" t="s">
        <v>122</v>
      </c>
    </row>
    <row r="11" spans="2:11" x14ac:dyDescent="0.25">
      <c r="D11" s="10" t="s">
        <v>123</v>
      </c>
    </row>
    <row r="13" spans="2:11" x14ac:dyDescent="0.25">
      <c r="B13" s="10" t="s">
        <v>125</v>
      </c>
    </row>
    <row r="14" spans="2:11" x14ac:dyDescent="0.25">
      <c r="B14" s="18" t="s">
        <v>112</v>
      </c>
      <c r="C14" s="17" t="s">
        <v>128</v>
      </c>
      <c r="D14" s="17"/>
      <c r="E14" s="17"/>
      <c r="F14" s="17"/>
      <c r="G14" s="17"/>
      <c r="H14" s="17"/>
      <c r="I14" s="17"/>
      <c r="J14" s="17"/>
      <c r="K14" s="17"/>
    </row>
    <row r="15" spans="2:11" x14ac:dyDescent="0.25">
      <c r="B15" s="17" t="s">
        <v>84</v>
      </c>
      <c r="C15" s="17" t="s">
        <v>55</v>
      </c>
      <c r="D15" s="17"/>
      <c r="E15" s="17"/>
      <c r="F15" s="17"/>
      <c r="G15" s="17"/>
    </row>
    <row r="16" spans="2:11" x14ac:dyDescent="0.25">
      <c r="B16" s="17" t="s">
        <v>84</v>
      </c>
      <c r="C16" s="17" t="s">
        <v>126</v>
      </c>
      <c r="D16" s="17"/>
      <c r="E16" s="17"/>
      <c r="F16" s="17"/>
      <c r="G16" s="17"/>
    </row>
    <row r="18" spans="2:4" x14ac:dyDescent="0.25">
      <c r="B18" s="10" t="s">
        <v>137</v>
      </c>
    </row>
    <row r="19" spans="2:4" x14ac:dyDescent="0.25">
      <c r="C19" s="21" t="s">
        <v>138</v>
      </c>
    </row>
    <row r="20" spans="2:4" x14ac:dyDescent="0.25">
      <c r="C20" s="21" t="s">
        <v>139</v>
      </c>
    </row>
    <row r="22" spans="2:4" x14ac:dyDescent="0.25">
      <c r="B22" s="10" t="s">
        <v>135</v>
      </c>
    </row>
    <row r="23" spans="2:4" x14ac:dyDescent="0.25">
      <c r="C23" s="16" t="s">
        <v>140</v>
      </c>
      <c r="D23" s="16"/>
    </row>
    <row r="24" spans="2:4" x14ac:dyDescent="0.25">
      <c r="C24" s="16" t="s">
        <v>143</v>
      </c>
    </row>
    <row r="25" spans="2:4" x14ac:dyDescent="0.25">
      <c r="C25" s="16" t="s">
        <v>144</v>
      </c>
    </row>
    <row r="26" spans="2:4" x14ac:dyDescent="0.25">
      <c r="C26" s="16" t="s">
        <v>132</v>
      </c>
    </row>
    <row r="27" spans="2:4" x14ac:dyDescent="0.25">
      <c r="C27" s="16" t="s">
        <v>141</v>
      </c>
    </row>
    <row r="28" spans="2:4" x14ac:dyDescent="0.25">
      <c r="C28" s="16" t="s">
        <v>142</v>
      </c>
    </row>
    <row r="29" spans="2:4" x14ac:dyDescent="0.25">
      <c r="C29" s="10" t="s">
        <v>124</v>
      </c>
    </row>
    <row r="31" spans="2:4" x14ac:dyDescent="0.25">
      <c r="B31" s="10" t="s">
        <v>136</v>
      </c>
    </row>
    <row r="32" spans="2:4" x14ac:dyDescent="0.25">
      <c r="C32" s="21" t="s">
        <v>114</v>
      </c>
    </row>
    <row r="33" spans="2:6" x14ac:dyDescent="0.25">
      <c r="C33" s="21" t="s">
        <v>127</v>
      </c>
    </row>
    <row r="34" spans="2:6" x14ac:dyDescent="0.25">
      <c r="C34" s="21" t="s">
        <v>113</v>
      </c>
    </row>
    <row r="36" spans="2:6" x14ac:dyDescent="0.25">
      <c r="B36" s="15" t="s">
        <v>134</v>
      </c>
      <c r="F36" s="20"/>
    </row>
    <row r="37" spans="2:6" x14ac:dyDescent="0.25">
      <c r="C37" s="20"/>
    </row>
    <row r="39" spans="2:6" x14ac:dyDescent="0.25">
      <c r="C39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2" workbookViewId="0">
      <selection activeCell="K13" sqref="K13"/>
    </sheetView>
  </sheetViews>
  <sheetFormatPr baseColWidth="10" defaultRowHeight="15" zeroHeight="1" x14ac:dyDescent="0.25"/>
  <cols>
    <col min="1" max="1" width="11.42578125" style="10"/>
    <col min="2" max="2" width="11.85546875" style="10" bestFit="1" customWidth="1"/>
    <col min="3" max="5" width="11.42578125" style="10"/>
    <col min="6" max="6" width="11.85546875" style="10" bestFit="1" customWidth="1"/>
    <col min="7" max="16384" width="11.42578125" style="10"/>
  </cols>
  <sheetData>
    <row r="1" spans="1:11" s="24" customFormat="1" hidden="1" x14ac:dyDescent="0.25">
      <c r="A1" s="24" t="s">
        <v>98</v>
      </c>
    </row>
    <row r="2" spans="1:11" x14ac:dyDescent="0.25"/>
    <row r="3" spans="1:11" x14ac:dyDescent="0.25">
      <c r="B3" s="15" t="s">
        <v>417</v>
      </c>
    </row>
    <row r="4" spans="1:11" x14ac:dyDescent="0.25"/>
    <row r="5" spans="1:11" x14ac:dyDescent="0.25">
      <c r="B5" s="10" t="s">
        <v>419</v>
      </c>
    </row>
    <row r="6" spans="1:11" x14ac:dyDescent="0.25">
      <c r="C6" s="39" t="s">
        <v>426</v>
      </c>
      <c r="D6" s="23"/>
      <c r="E6" s="23"/>
      <c r="F6" s="23"/>
      <c r="G6" s="23"/>
      <c r="H6" s="23"/>
      <c r="I6" s="23"/>
    </row>
    <row r="7" spans="1:11" x14ac:dyDescent="0.25">
      <c r="C7" s="39" t="s">
        <v>129</v>
      </c>
      <c r="D7" s="23"/>
      <c r="E7" s="23"/>
      <c r="F7" s="23"/>
      <c r="G7" s="23"/>
      <c r="H7" s="23"/>
      <c r="I7" s="23"/>
    </row>
    <row r="8" spans="1:11" x14ac:dyDescent="0.25">
      <c r="C8" s="39" t="s">
        <v>427</v>
      </c>
      <c r="D8" s="23"/>
      <c r="E8" s="23"/>
      <c r="F8" s="23"/>
      <c r="G8" s="23"/>
      <c r="H8" s="23"/>
      <c r="I8" s="23"/>
    </row>
    <row r="9" spans="1:11" x14ac:dyDescent="0.25">
      <c r="C9" s="39" t="s">
        <v>428</v>
      </c>
      <c r="D9" s="23"/>
      <c r="E9" s="23"/>
      <c r="F9" s="23"/>
      <c r="G9" s="23"/>
      <c r="H9" s="23"/>
      <c r="I9" s="23"/>
    </row>
    <row r="10" spans="1:11" x14ac:dyDescent="0.25">
      <c r="B10" s="47" t="s">
        <v>130</v>
      </c>
    </row>
    <row r="11" spans="1:11" x14ac:dyDescent="0.25"/>
    <row r="12" spans="1:11" x14ac:dyDescent="0.25">
      <c r="B12" s="10" t="s">
        <v>421</v>
      </c>
      <c r="G12" s="47" t="s">
        <v>425</v>
      </c>
    </row>
    <row r="13" spans="1:11" x14ac:dyDescent="0.25">
      <c r="B13" s="10" t="s">
        <v>422</v>
      </c>
      <c r="D13" s="38" t="s">
        <v>420</v>
      </c>
      <c r="E13" s="28" t="s">
        <v>424</v>
      </c>
      <c r="F13" s="38" t="s">
        <v>423</v>
      </c>
      <c r="G13" s="28" t="s">
        <v>520</v>
      </c>
      <c r="H13" s="12" t="str">
        <f>E13&amp;"."&amp;G13</f>
        <v>emails.reportofadopted</v>
      </c>
      <c r="K13" s="47" t="str">
        <f>RIGHT('Start project'!C24,LEN('Start project'!C24)-3)</f>
        <v>c:\wamp\www\github\smartChartv1</v>
      </c>
    </row>
    <row r="14" spans="1:11" x14ac:dyDescent="0.25">
      <c r="B14" s="18" t="s">
        <v>112</v>
      </c>
      <c r="C14" s="17" t="str">
        <f>"Copy-Item "&amp;K13&amp;"\app\views\templates\email2.blade.php "&amp;K13&amp;"\app\views\emails"</f>
        <v>Copy-Item c:\wamp\www\github\smartChartv1\app\views\templates\email2.blade.php c:\wamp\www\github\smartChartv1\app\views\emails</v>
      </c>
      <c r="D14" s="17"/>
      <c r="E14" s="17"/>
      <c r="F14" s="17"/>
      <c r="G14" s="17"/>
      <c r="H14" s="17"/>
    </row>
    <row r="15" spans="1:11" x14ac:dyDescent="0.25">
      <c r="B15" s="18" t="s">
        <v>112</v>
      </c>
      <c r="C15" s="17" t="str">
        <f>"Rename-Item "&amp;K13&amp;"\app\views\"&amp;E13&amp;"\email2.blade.php "&amp;G13&amp;".blade.php"</f>
        <v>Rename-Item c:\wamp\www\github\smartChartv1\app\views\emails\email2.blade.php reportofadopted.blade.php</v>
      </c>
      <c r="D15" s="17"/>
      <c r="E15" s="17"/>
      <c r="F15" s="17"/>
      <c r="G15" s="17"/>
      <c r="H15" s="17"/>
    </row>
    <row r="16" spans="1:11" x14ac:dyDescent="0.25"/>
    <row r="17" spans="2:12" x14ac:dyDescent="0.25">
      <c r="B17" s="10" t="s">
        <v>513</v>
      </c>
    </row>
    <row r="18" spans="2:12" x14ac:dyDescent="0.25">
      <c r="B18" s="23" t="str">
        <f>"public function get"&amp;UPPER(LEFT(G13,1))&amp;RIGHT(G13,LEN(G13)-1)&amp;"() {"</f>
        <v>public function getReportofadopted() {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2" x14ac:dyDescent="0.25">
      <c r="B19" s="23"/>
      <c r="C19" s="23"/>
      <c r="D19" s="23"/>
      <c r="E19" s="23"/>
      <c r="F19" s="23"/>
      <c r="G19" s="23"/>
      <c r="H19" s="23"/>
      <c r="I19" s="23"/>
      <c r="J19" s="23"/>
      <c r="K19" s="23"/>
    </row>
    <row r="20" spans="2:12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 spans="2:12" x14ac:dyDescent="0.25"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spans="2:12" x14ac:dyDescent="0.25">
      <c r="B22" s="23" t="str">
        <f>"    return View::make('"&amp;E13&amp;"."&amp;G13&amp;"');"</f>
        <v xml:space="preserve">    return View::make('emails.reportofadopted');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2" x14ac:dyDescent="0.25">
      <c r="B23" s="23" t="s">
        <v>39</v>
      </c>
      <c r="C23" s="23"/>
      <c r="D23" s="23"/>
      <c r="E23" s="23"/>
      <c r="F23" s="23"/>
      <c r="G23" s="23"/>
      <c r="H23" s="23"/>
      <c r="I23" s="23"/>
      <c r="J23" s="23"/>
      <c r="K23" s="23"/>
    </row>
    <row r="24" spans="2:12" x14ac:dyDescent="0.25"/>
    <row r="25" spans="2:12" x14ac:dyDescent="0.25">
      <c r="B25" s="10" t="s">
        <v>514</v>
      </c>
    </row>
    <row r="26" spans="2:12" x14ac:dyDescent="0.25"/>
    <row r="27" spans="2:12" x14ac:dyDescent="0.25">
      <c r="B27" s="10" t="s">
        <v>429</v>
      </c>
    </row>
    <row r="28" spans="2:12" x14ac:dyDescent="0.25">
      <c r="B28" s="10" t="s">
        <v>432</v>
      </c>
      <c r="F28" s="10" t="s">
        <v>433</v>
      </c>
      <c r="G28" s="10" t="s">
        <v>430</v>
      </c>
      <c r="J28" s="10" t="s">
        <v>431</v>
      </c>
      <c r="L28" s="10" t="s">
        <v>518</v>
      </c>
    </row>
    <row r="29" spans="2:12" x14ac:dyDescent="0.25">
      <c r="G29" s="31" t="s">
        <v>434</v>
      </c>
      <c r="H29" s="27"/>
      <c r="J29" s="27"/>
    </row>
    <row r="30" spans="2:12" x14ac:dyDescent="0.25">
      <c r="B30" s="43" t="s">
        <v>515</v>
      </c>
      <c r="C30" s="43"/>
      <c r="D30" s="28"/>
      <c r="F30" s="48" t="str">
        <f>IF(B30&lt;&gt;"",LEFT(B30,FIND("=",B30)-1),"")</f>
        <v>$coll</v>
      </c>
      <c r="G30" s="31" t="str">
        <f>IF(F30&lt;&gt;"",IF(G29="$mssgdata=array(","",",")&amp;"'"&amp;RIGHT(F30,LEN(F30)-1)&amp;"'   =&gt;   "&amp;F30,"")</f>
        <v>'coll'   =&gt;   $coll</v>
      </c>
      <c r="H30" s="27"/>
      <c r="J30" s="27" t="str">
        <f>IF(F30&lt;&gt;"","{{"&amp;F30&amp;"}}","")</f>
        <v>{{$coll}}</v>
      </c>
    </row>
    <row r="31" spans="2:12" x14ac:dyDescent="0.25">
      <c r="B31" s="43" t="s">
        <v>516</v>
      </c>
      <c r="C31" s="43"/>
      <c r="D31" s="28"/>
      <c r="F31" s="48" t="str">
        <f t="shared" ref="F31:F34" si="0">IF(B31&lt;&gt;"",LEFT(B31,FIND("=",B31)-1),"")</f>
        <v>$pmanager</v>
      </c>
      <c r="G31" s="31" t="str">
        <f>IF(F31&lt;&gt;"",IF(G30="$mssgdata=array(","",",")&amp;"'"&amp;RIGHT(F31,LEN(F31)-1)&amp;"'   =&gt;   "&amp;F31,"")</f>
        <v>,'pmanager'   =&gt;   $pmanager</v>
      </c>
      <c r="H31" s="27"/>
      <c r="J31" s="27" t="str">
        <f t="shared" ref="J31:J34" si="1">IF(F31&lt;&gt;"","{{"&amp;F31&amp;"}}","")</f>
        <v>{{$pmanager}}</v>
      </c>
    </row>
    <row r="32" spans="2:12" x14ac:dyDescent="0.25">
      <c r="B32" s="43" t="s">
        <v>517</v>
      </c>
      <c r="C32" s="43"/>
      <c r="D32" s="28"/>
      <c r="F32" s="48" t="str">
        <f t="shared" si="0"/>
        <v>$project</v>
      </c>
      <c r="G32" s="31" t="str">
        <f t="shared" ref="G32:G34" si="2">IF(F32&lt;&gt;"",IF(G31="$mssgdata=array(","",",")&amp;"'"&amp;RIGHT(F32,LEN(F32)-1)&amp;"'   =&gt;   "&amp;F32,"")</f>
        <v>,'project'   =&gt;   $project</v>
      </c>
      <c r="H32" s="27"/>
      <c r="J32" s="27" t="str">
        <f t="shared" si="1"/>
        <v>{{$project}}</v>
      </c>
    </row>
    <row r="33" spans="1:10" x14ac:dyDescent="0.25">
      <c r="B33" s="43" t="s">
        <v>521</v>
      </c>
      <c r="C33" s="43"/>
      <c r="D33" s="28"/>
      <c r="F33" s="48" t="str">
        <f t="shared" si="0"/>
        <v>$list</v>
      </c>
      <c r="G33" s="31" t="str">
        <f t="shared" si="2"/>
        <v>,'list'   =&gt;   $list</v>
      </c>
      <c r="H33" s="27"/>
      <c r="J33" s="27" t="str">
        <f t="shared" si="1"/>
        <v>{{$list}}</v>
      </c>
    </row>
    <row r="34" spans="1:10" x14ac:dyDescent="0.25">
      <c r="B34" s="43"/>
      <c r="C34" s="43"/>
      <c r="D34" s="28"/>
      <c r="F34" s="48" t="str">
        <f t="shared" si="0"/>
        <v/>
      </c>
      <c r="G34" s="31" t="str">
        <f t="shared" si="2"/>
        <v/>
      </c>
      <c r="H34" s="27"/>
      <c r="J34" s="27" t="str">
        <f t="shared" si="1"/>
        <v/>
      </c>
    </row>
    <row r="35" spans="1:10" x14ac:dyDescent="0.25">
      <c r="G35" s="31" t="s">
        <v>340</v>
      </c>
      <c r="H35" s="27"/>
      <c r="J35" s="27"/>
    </row>
    <row r="36" spans="1:10" x14ac:dyDescent="0.25"/>
    <row r="37" spans="1:10" x14ac:dyDescent="0.25">
      <c r="B37" s="10" t="s">
        <v>435</v>
      </c>
    </row>
    <row r="38" spans="1:10" x14ac:dyDescent="0.25">
      <c r="G38" s="31" t="s">
        <v>436</v>
      </c>
      <c r="H38" s="27"/>
      <c r="I38" s="27"/>
    </row>
    <row r="39" spans="1:10" x14ac:dyDescent="0.25">
      <c r="A39" s="10" t="s">
        <v>438</v>
      </c>
      <c r="B39" s="43" t="s">
        <v>515</v>
      </c>
      <c r="C39" s="43"/>
      <c r="D39" s="28"/>
      <c r="F39" s="48" t="str">
        <f>IF(B39&lt;&gt;"",LEFT(B39,FIND("=",B39)-1),"")</f>
        <v>$coll</v>
      </c>
      <c r="G39" s="31" t="str">
        <f>"    'recipient'    =&gt;    "&amp;F39</f>
        <v xml:space="preserve">    'recipient'    =&gt;    $coll</v>
      </c>
      <c r="H39" s="27"/>
      <c r="I39" s="27"/>
    </row>
    <row r="40" spans="1:10" x14ac:dyDescent="0.25">
      <c r="A40" s="10" t="s">
        <v>156</v>
      </c>
      <c r="B40" s="43" t="s">
        <v>515</v>
      </c>
      <c r="C40" s="43"/>
      <c r="D40" s="28"/>
      <c r="F40" s="48" t="str">
        <f t="shared" ref="F40:F43" si="3">IF(B40&lt;&gt;"",LEFT(B40,FIND("=",B40)-1),"")</f>
        <v>$coll</v>
      </c>
      <c r="G40" s="31" t="str">
        <f>"   , 'r_name'    =&gt;    "&amp;F40</f>
        <v xml:space="preserve">   , 'r_name'    =&gt;    $coll</v>
      </c>
      <c r="H40" s="27"/>
      <c r="I40" s="27"/>
    </row>
    <row r="41" spans="1:10" x14ac:dyDescent="0.25">
      <c r="A41" s="10" t="s">
        <v>437</v>
      </c>
      <c r="B41" s="43" t="s">
        <v>516</v>
      </c>
      <c r="C41" s="43"/>
      <c r="D41" s="28"/>
      <c r="F41" s="49" t="str">
        <f>IF(B41&lt;&gt;"",LEFT(B41,FIND("=",B41)-1),"'support@healmydisease.com'")</f>
        <v>$pmanager</v>
      </c>
      <c r="G41" s="31" t="str">
        <f>"   , 'sender'    =&gt;    "&amp;F41</f>
        <v xml:space="preserve">   , 'sender'    =&gt;    $pmanager</v>
      </c>
      <c r="H41" s="27"/>
      <c r="I41" s="27"/>
    </row>
    <row r="42" spans="1:10" x14ac:dyDescent="0.25">
      <c r="A42" s="10" t="s">
        <v>156</v>
      </c>
      <c r="B42" s="43" t="s">
        <v>516</v>
      </c>
      <c r="C42" s="43"/>
      <c r="D42" s="28"/>
      <c r="F42" s="49" t="str">
        <f>IF(B42&lt;&gt;"",LEFT(B42,FIND("=",B42)-1),"'The HMD team'")</f>
        <v>$pmanager</v>
      </c>
      <c r="G42" s="31" t="str">
        <f>"   , 's_name'    =&gt;    "&amp;F42</f>
        <v xml:space="preserve">   , 's_name'    =&gt;    $pmanager</v>
      </c>
      <c r="H42" s="27"/>
      <c r="I42" s="27"/>
    </row>
    <row r="43" spans="1:10" x14ac:dyDescent="0.25">
      <c r="A43" s="10" t="s">
        <v>441</v>
      </c>
      <c r="B43" s="43" t="s">
        <v>519</v>
      </c>
      <c r="C43" s="43"/>
      <c r="D43" s="28"/>
      <c r="F43" s="48" t="str">
        <f t="shared" si="3"/>
        <v>$subject</v>
      </c>
      <c r="G43" s="31" t="str">
        <f>"   , 'subject'    =&gt;    "&amp;F43</f>
        <v xml:space="preserve">   , 'subject'    =&gt;    $subject</v>
      </c>
      <c r="H43" s="27"/>
      <c r="I43" s="27"/>
    </row>
    <row r="44" spans="1:10" x14ac:dyDescent="0.25">
      <c r="G44" s="31" t="s">
        <v>340</v>
      </c>
      <c r="H44" s="27"/>
      <c r="I44" s="27"/>
    </row>
    <row r="45" spans="1:10" x14ac:dyDescent="0.25"/>
    <row r="46" spans="1:10" x14ac:dyDescent="0.25"/>
    <row r="47" spans="1:10" x14ac:dyDescent="0.25">
      <c r="B47" s="10" t="s">
        <v>131</v>
      </c>
    </row>
    <row r="48" spans="1:10" x14ac:dyDescent="0.25">
      <c r="C48" s="39" t="str">
        <f>"Mail::send(   '"&amp;H13&amp;"',   $mssgdata,  function($message) use ($maildata) {"</f>
        <v>Mail::send(   'emails.reportofadopted',   $mssgdata,  function($message) use ($maildata) {</v>
      </c>
      <c r="D48" s="23"/>
      <c r="E48" s="23"/>
      <c r="F48" s="23"/>
      <c r="G48" s="23"/>
      <c r="H48" s="23"/>
      <c r="I48" s="23"/>
    </row>
    <row r="49" spans="2:9" x14ac:dyDescent="0.25">
      <c r="C49" s="39" t="s">
        <v>439</v>
      </c>
      <c r="D49" s="23"/>
      <c r="E49" s="23"/>
      <c r="F49" s="23"/>
      <c r="G49" s="23"/>
      <c r="H49" s="23"/>
      <c r="I49" s="23"/>
    </row>
    <row r="50" spans="2:9" x14ac:dyDescent="0.25">
      <c r="C50" s="39" t="s">
        <v>440</v>
      </c>
      <c r="D50" s="23"/>
      <c r="E50" s="39"/>
      <c r="F50" s="23"/>
      <c r="G50" s="23"/>
      <c r="H50" s="23"/>
      <c r="I50" s="23"/>
    </row>
    <row r="51" spans="2:9" x14ac:dyDescent="0.25">
      <c r="C51" s="39" t="s">
        <v>443</v>
      </c>
      <c r="D51" s="23"/>
      <c r="E51" s="39"/>
      <c r="F51" s="23"/>
      <c r="G51" s="23"/>
      <c r="H51" s="23"/>
      <c r="I51" s="23"/>
    </row>
    <row r="52" spans="2:9" x14ac:dyDescent="0.25">
      <c r="C52" s="39" t="s">
        <v>132</v>
      </c>
      <c r="D52" s="23"/>
      <c r="E52" s="23"/>
      <c r="F52" s="23"/>
      <c r="G52" s="23"/>
      <c r="H52" s="23"/>
      <c r="I52" s="23"/>
    </row>
    <row r="53" spans="2:9" x14ac:dyDescent="0.25"/>
    <row r="54" spans="2:9" x14ac:dyDescent="0.25">
      <c r="B54" s="10" t="s">
        <v>442</v>
      </c>
    </row>
    <row r="55" spans="2:9" x14ac:dyDescent="0.25">
      <c r="B55" s="10" t="s">
        <v>133</v>
      </c>
    </row>
    <row r="56" spans="2:9" x14ac:dyDescent="0.25"/>
    <row r="57" spans="2:9" hidden="1" x14ac:dyDescent="0.25"/>
    <row r="58" spans="2:9" hidden="1" x14ac:dyDescent="0.25"/>
    <row r="59" spans="2:9" hidden="1" x14ac:dyDescent="0.25"/>
    <row r="60" spans="2:9" hidden="1" x14ac:dyDescent="0.25"/>
    <row r="61" spans="2:9" hidden="1" x14ac:dyDescent="0.25"/>
    <row r="62" spans="2:9" hidden="1" x14ac:dyDescent="0.25"/>
    <row r="63" spans="2:9" hidden="1" x14ac:dyDescent="0.25"/>
    <row r="64" spans="2:9" hidden="1" x14ac:dyDescent="0.25"/>
    <row r="65" hidden="1" x14ac:dyDescent="0.25"/>
    <row r="66" x14ac:dyDescent="0.25"/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D20" sqref="D20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3" customFormat="1" hidden="1" x14ac:dyDescent="0.25">
      <c r="A1" s="13" t="s">
        <v>149</v>
      </c>
      <c r="B1" s="13" t="s">
        <v>159</v>
      </c>
      <c r="C1" s="14" t="s">
        <v>150</v>
      </c>
    </row>
    <row r="2" spans="1:10" s="13" customFormat="1" hidden="1" x14ac:dyDescent="0.25">
      <c r="A2" s="13" t="s">
        <v>150</v>
      </c>
      <c r="B2" s="14" t="s">
        <v>160</v>
      </c>
      <c r="C2" s="14" t="s">
        <v>180</v>
      </c>
    </row>
    <row r="3" spans="1:10" s="13" customFormat="1" hidden="1" x14ac:dyDescent="0.25">
      <c r="A3" s="13" t="s">
        <v>151</v>
      </c>
      <c r="B3" s="13" t="s">
        <v>178</v>
      </c>
    </row>
    <row r="5" spans="1:10" x14ac:dyDescent="0.25">
      <c r="B5" s="10" t="s">
        <v>145</v>
      </c>
    </row>
    <row r="7" spans="1:10" x14ac:dyDescent="0.25">
      <c r="B7" s="10" t="s">
        <v>146</v>
      </c>
      <c r="D7" s="28" t="s">
        <v>289</v>
      </c>
    </row>
    <row r="9" spans="1:10" x14ac:dyDescent="0.25">
      <c r="B9" s="10" t="s">
        <v>147</v>
      </c>
      <c r="D9" s="28" t="s">
        <v>292</v>
      </c>
    </row>
    <row r="11" spans="1:10" x14ac:dyDescent="0.25">
      <c r="B11" s="10" t="s">
        <v>148</v>
      </c>
      <c r="D11" s="16" t="str">
        <f>A1&amp;D7&amp;A2&amp;D9&amp;A3</f>
        <v>Route::('task','taskController');</v>
      </c>
      <c r="E11" s="16"/>
    </row>
    <row r="14" spans="1:10" x14ac:dyDescent="0.25">
      <c r="B14" s="22" t="s">
        <v>152</v>
      </c>
      <c r="C14" s="22" t="s">
        <v>156</v>
      </c>
      <c r="D14" s="22" t="s">
        <v>153</v>
      </c>
      <c r="E14" s="22"/>
      <c r="F14" s="22"/>
      <c r="G14" s="22" t="s">
        <v>154</v>
      </c>
      <c r="H14" s="22"/>
      <c r="I14" s="22" t="s">
        <v>155</v>
      </c>
      <c r="J14" s="22"/>
    </row>
    <row r="15" spans="1:10" x14ac:dyDescent="0.25">
      <c r="B15" s="28" t="s">
        <v>157</v>
      </c>
      <c r="C15" s="28" t="s">
        <v>158</v>
      </c>
      <c r="D15" s="16" t="str">
        <f>$B$1&amp;B15&amp;UPPER(LEFT(C15,1))&amp;RIGHT(C15,LEN(C15)-1)&amp;$B$2</f>
        <v>public function getAddtask() {}</v>
      </c>
      <c r="G15" s="11" t="str">
        <f>$D$7&amp;"/"&amp;C15</f>
        <v>task/addtask</v>
      </c>
      <c r="I15" s="16" t="str">
        <f>$B$3&amp;G15&amp;$C$1&amp;C15&amp;$C$2</f>
        <v>{{link_to('task/addtask','addtask'}}</v>
      </c>
    </row>
    <row r="16" spans="1:10" x14ac:dyDescent="0.25">
      <c r="B16" s="28" t="s">
        <v>161</v>
      </c>
      <c r="C16" s="28" t="s">
        <v>158</v>
      </c>
      <c r="D16" s="16" t="str">
        <f>$B$1&amp;B16&amp;UPPER(LEFT(C16,1))&amp;RIGHT(C16,LEN(C16)-1)&amp;$B$2</f>
        <v>public function postAddtask() {}</v>
      </c>
      <c r="G16" s="11" t="str">
        <f>$D$7&amp;"/"&amp;C16</f>
        <v>task/addtask</v>
      </c>
      <c r="I16" s="10" t="s">
        <v>179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6" zoomScaleNormal="100" workbookViewId="0">
      <selection activeCell="B8" sqref="B8"/>
    </sheetView>
  </sheetViews>
  <sheetFormatPr baseColWidth="10" defaultRowHeight="15" x14ac:dyDescent="0.25"/>
  <cols>
    <col min="1" max="16384" width="11.42578125" style="10"/>
  </cols>
  <sheetData>
    <row r="1" spans="1:7" s="24" customFormat="1" hidden="1" x14ac:dyDescent="0.25">
      <c r="A1" s="24" t="s">
        <v>172</v>
      </c>
      <c r="B1" s="24" t="s">
        <v>191</v>
      </c>
      <c r="C1" s="24" t="s">
        <v>231</v>
      </c>
      <c r="D1" s="24" t="s">
        <v>205</v>
      </c>
      <c r="E1" s="25" t="s">
        <v>150</v>
      </c>
      <c r="F1" s="24" t="s">
        <v>193</v>
      </c>
      <c r="G1" s="25" t="s">
        <v>279</v>
      </c>
    </row>
    <row r="2" spans="1:7" s="24" customFormat="1" hidden="1" x14ac:dyDescent="0.25">
      <c r="A2" s="24" t="s">
        <v>173</v>
      </c>
      <c r="B2" s="24" t="s">
        <v>192</v>
      </c>
      <c r="C2" s="24" t="s">
        <v>201</v>
      </c>
      <c r="D2" s="25" t="s">
        <v>219</v>
      </c>
      <c r="E2" s="25" t="s">
        <v>268</v>
      </c>
      <c r="F2" s="24" t="s">
        <v>272</v>
      </c>
      <c r="G2" s="24" t="s">
        <v>173</v>
      </c>
    </row>
    <row r="3" spans="1:7" s="24" customFormat="1" hidden="1" x14ac:dyDescent="0.25">
      <c r="A3" s="25" t="s">
        <v>174</v>
      </c>
      <c r="B3" s="24" t="s">
        <v>223</v>
      </c>
      <c r="C3" s="24" t="s">
        <v>159</v>
      </c>
      <c r="D3" s="25" t="s">
        <v>220</v>
      </c>
      <c r="E3" s="25" t="s">
        <v>270</v>
      </c>
      <c r="F3" s="25" t="s">
        <v>273</v>
      </c>
      <c r="G3" s="25" t="s">
        <v>281</v>
      </c>
    </row>
    <row r="4" spans="1:7" s="24" customFormat="1" hidden="1" x14ac:dyDescent="0.25">
      <c r="A4" s="24" t="s">
        <v>176</v>
      </c>
      <c r="B4" s="24" t="s">
        <v>193</v>
      </c>
      <c r="C4" s="24" t="s">
        <v>202</v>
      </c>
      <c r="D4" s="25" t="s">
        <v>262</v>
      </c>
      <c r="E4" s="24" t="s">
        <v>286</v>
      </c>
      <c r="F4" s="25" t="s">
        <v>275</v>
      </c>
      <c r="G4" s="25" t="s">
        <v>283</v>
      </c>
    </row>
    <row r="5" spans="1:7" s="24" customFormat="1" hidden="1" x14ac:dyDescent="0.25">
      <c r="A5" s="25" t="s">
        <v>190</v>
      </c>
      <c r="B5" s="24" t="s">
        <v>195</v>
      </c>
      <c r="C5" s="24" t="s">
        <v>203</v>
      </c>
      <c r="D5" s="25" t="s">
        <v>263</v>
      </c>
      <c r="E5" s="24" t="s">
        <v>172</v>
      </c>
      <c r="F5" s="25" t="s">
        <v>276</v>
      </c>
      <c r="G5" s="24" t="s">
        <v>284</v>
      </c>
    </row>
    <row r="8" spans="1:7" x14ac:dyDescent="0.25">
      <c r="B8" s="15" t="s">
        <v>164</v>
      </c>
    </row>
    <row r="9" spans="1:7" x14ac:dyDescent="0.25">
      <c r="B9" s="10" t="s">
        <v>165</v>
      </c>
    </row>
    <row r="10" spans="1:7" x14ac:dyDescent="0.25">
      <c r="B10" s="10" t="s">
        <v>166</v>
      </c>
    </row>
    <row r="11" spans="1:7" x14ac:dyDescent="0.25">
      <c r="B11" s="10" t="s">
        <v>167</v>
      </c>
    </row>
    <row r="13" spans="1:7" x14ac:dyDescent="0.25">
      <c r="B13" s="29" t="s">
        <v>253</v>
      </c>
      <c r="C13" s="29"/>
      <c r="D13" s="29"/>
      <c r="E13" s="29"/>
      <c r="F13" s="29"/>
      <c r="G13" s="29"/>
    </row>
    <row r="14" spans="1:7" x14ac:dyDescent="0.25">
      <c r="B14" s="29" t="s">
        <v>181</v>
      </c>
      <c r="C14" s="29"/>
      <c r="D14" s="29"/>
      <c r="E14" s="29"/>
      <c r="F14" s="29"/>
      <c r="G14" s="29"/>
    </row>
    <row r="16" spans="1:7" x14ac:dyDescent="0.25">
      <c r="B16" s="10" t="s">
        <v>182</v>
      </c>
    </row>
    <row r="17" spans="2:5" x14ac:dyDescent="0.25">
      <c r="B17" s="10" t="s">
        <v>168</v>
      </c>
    </row>
    <row r="18" spans="2:5" x14ac:dyDescent="0.25">
      <c r="B18" s="10" t="s">
        <v>170</v>
      </c>
    </row>
    <row r="19" spans="2:5" x14ac:dyDescent="0.25">
      <c r="B19" s="9" t="s">
        <v>163</v>
      </c>
      <c r="C19" s="9"/>
      <c r="D19" s="12" t="str">
        <f>UPPER(LEFT(B19,1))&amp;RIGHT(B19,LEN(B19)-1)</f>
        <v>Projects</v>
      </c>
    </row>
    <row r="20" spans="2:5" x14ac:dyDescent="0.25">
      <c r="B20" s="10" t="s">
        <v>171</v>
      </c>
    </row>
    <row r="21" spans="2:5" x14ac:dyDescent="0.25">
      <c r="B21" s="9" t="s">
        <v>162</v>
      </c>
      <c r="C21" s="9"/>
    </row>
    <row r="23" spans="2:5" x14ac:dyDescent="0.25">
      <c r="B23" s="26" t="s">
        <v>169</v>
      </c>
      <c r="C23" s="26"/>
      <c r="D23" s="26"/>
      <c r="E23" s="26"/>
    </row>
    <row r="24" spans="2:5" x14ac:dyDescent="0.25">
      <c r="B24" s="26" t="str">
        <f>A1&amp;D206&amp;A2&amp;B21&amp;A3</f>
        <v>$id=::where('p_owner','=',$user)-&gt;get(['id']);</v>
      </c>
      <c r="C24" s="26"/>
      <c r="D24" s="26"/>
      <c r="E24" s="26"/>
    </row>
    <row r="25" spans="2:5" x14ac:dyDescent="0.25">
      <c r="B25" s="26" t="s">
        <v>175</v>
      </c>
      <c r="C25" s="26"/>
      <c r="D25" s="26"/>
      <c r="E25" s="26"/>
    </row>
    <row r="26" spans="2:5" x14ac:dyDescent="0.25">
      <c r="B26" s="26" t="str">
        <f>"$"&amp;LEFT(B19,LEN(B19)-1)&amp;"="&amp;LEFT(D19,LEN(D19)-1)&amp;A4</f>
        <v>$project=Project::find($id);</v>
      </c>
      <c r="C26" s="26"/>
      <c r="D26" s="26"/>
      <c r="E26" s="26"/>
    </row>
    <row r="27" spans="2:5" x14ac:dyDescent="0.25">
      <c r="B27" s="27" t="s">
        <v>177</v>
      </c>
      <c r="C27" s="26"/>
      <c r="D27" s="26"/>
      <c r="E27" s="26"/>
    </row>
    <row r="28" spans="2:5" x14ac:dyDescent="0.25">
      <c r="B28" s="26" t="s">
        <v>39</v>
      </c>
      <c r="C28" s="26"/>
      <c r="D28" s="26"/>
      <c r="E28" s="26"/>
    </row>
    <row r="29" spans="2:5" x14ac:dyDescent="0.25">
      <c r="B29" s="26"/>
      <c r="C29" s="26"/>
      <c r="D29" s="26"/>
      <c r="E29" s="26"/>
    </row>
    <row r="31" spans="2:5" x14ac:dyDescent="0.25">
      <c r="B31" s="10" t="s">
        <v>196</v>
      </c>
    </row>
    <row r="32" spans="2:5" x14ac:dyDescent="0.25">
      <c r="B32" s="10" t="s">
        <v>183</v>
      </c>
    </row>
    <row r="33" spans="2:7" x14ac:dyDescent="0.25">
      <c r="B33" s="10" t="s">
        <v>184</v>
      </c>
      <c r="G33" s="12" t="s">
        <v>187</v>
      </c>
    </row>
    <row r="34" spans="2:7" x14ac:dyDescent="0.25">
      <c r="B34" s="10" t="s">
        <v>185</v>
      </c>
      <c r="D34" s="9" t="s">
        <v>310</v>
      </c>
      <c r="E34" s="9"/>
      <c r="F34" s="12" t="str">
        <f>LEFT(D34,LEN(D34)-1)</f>
        <v>chart</v>
      </c>
      <c r="G34" s="12" t="str">
        <f>UPPER(LEFT(F34,1))&amp;RIGHT(F34,LEN(F34)-1)</f>
        <v>Chart</v>
      </c>
    </row>
    <row r="35" spans="2:7" x14ac:dyDescent="0.25">
      <c r="B35" s="10" t="s">
        <v>194</v>
      </c>
      <c r="D35" s="9" t="s">
        <v>293</v>
      </c>
      <c r="E35" s="9"/>
      <c r="F35" s="12"/>
      <c r="G35" s="12"/>
    </row>
    <row r="36" spans="2:7" x14ac:dyDescent="0.25">
      <c r="B36" s="10" t="s">
        <v>186</v>
      </c>
      <c r="D36" s="9" t="s">
        <v>323</v>
      </c>
      <c r="E36" s="9"/>
      <c r="F36" s="12" t="str">
        <f>LEFT(D36,LEN(D36)-1)</f>
        <v>chapter</v>
      </c>
      <c r="G36" s="12" t="str">
        <f>UPPER(LEFT(F36,1))&amp;RIGHT(F36,LEN(F36)-1)</f>
        <v>Chapter</v>
      </c>
    </row>
    <row r="37" spans="2:7" x14ac:dyDescent="0.25">
      <c r="B37" s="10" t="s">
        <v>218</v>
      </c>
      <c r="D37" s="9" t="s">
        <v>109</v>
      </c>
      <c r="E37" s="9"/>
      <c r="F37" s="12"/>
      <c r="G37" s="12"/>
    </row>
    <row r="39" spans="2:7" x14ac:dyDescent="0.25">
      <c r="B39" s="15" t="s">
        <v>197</v>
      </c>
    </row>
    <row r="40" spans="2:7" x14ac:dyDescent="0.25">
      <c r="B40" s="10" t="s">
        <v>198</v>
      </c>
    </row>
    <row r="41" spans="2:7" x14ac:dyDescent="0.25">
      <c r="B41" s="10" t="s">
        <v>199</v>
      </c>
    </row>
    <row r="42" spans="2:7" x14ac:dyDescent="0.25">
      <c r="B42" s="10" t="s">
        <v>188</v>
      </c>
      <c r="D42" s="16" t="str">
        <f>F34&amp;"_id"</f>
        <v>chart_id</v>
      </c>
      <c r="E42" s="10" t="s">
        <v>189</v>
      </c>
    </row>
    <row r="44" spans="2:7" x14ac:dyDescent="0.25">
      <c r="B44" s="10" t="s">
        <v>200</v>
      </c>
    </row>
    <row r="45" spans="2:7" x14ac:dyDescent="0.25">
      <c r="B45" s="30" t="str">
        <f>C2&amp;G34&amp;".php"</f>
        <v>//app/models/Chart.php</v>
      </c>
    </row>
    <row r="46" spans="2:7" x14ac:dyDescent="0.25">
      <c r="D46" s="16" t="str">
        <f>C3&amp;F36&amp;C4</f>
        <v>public function chapter () {</v>
      </c>
    </row>
    <row r="47" spans="2:7" x14ac:dyDescent="0.25">
      <c r="D47" s="16" t="str">
        <f>C5&amp;G36&amp;"');"</f>
        <v>return $this-&gt;hasMany('Chapter');</v>
      </c>
    </row>
    <row r="48" spans="2:7" x14ac:dyDescent="0.25">
      <c r="D48" s="16" t="s">
        <v>39</v>
      </c>
    </row>
    <row r="50" spans="2:8" x14ac:dyDescent="0.25">
      <c r="B50" s="10" t="s">
        <v>204</v>
      </c>
    </row>
    <row r="51" spans="2:8" x14ac:dyDescent="0.25">
      <c r="B51" s="30" t="str">
        <f>C2&amp;G36&amp;".php"</f>
        <v>//app/models/Chapter.php</v>
      </c>
    </row>
    <row r="52" spans="2:8" x14ac:dyDescent="0.25">
      <c r="D52" s="16" t="str">
        <f>C3&amp;F34&amp;C4</f>
        <v>public function chart () {</v>
      </c>
    </row>
    <row r="53" spans="2:8" x14ac:dyDescent="0.25">
      <c r="D53" s="16" t="str">
        <f>D1&amp;G34&amp;"');"</f>
        <v>return $this-&gt;belongsTo('Chart');</v>
      </c>
    </row>
    <row r="54" spans="2:8" x14ac:dyDescent="0.25">
      <c r="D54" s="16" t="s">
        <v>39</v>
      </c>
    </row>
    <row r="56" spans="2:8" x14ac:dyDescent="0.25">
      <c r="B56" s="10" t="s">
        <v>214</v>
      </c>
    </row>
    <row r="57" spans="2:8" x14ac:dyDescent="0.25">
      <c r="B57" s="10" t="s">
        <v>215</v>
      </c>
    </row>
    <row r="58" spans="2:8" x14ac:dyDescent="0.25">
      <c r="D58" s="16" t="s">
        <v>212</v>
      </c>
    </row>
    <row r="59" spans="2:8" x14ac:dyDescent="0.25">
      <c r="D59" s="16" t="s">
        <v>169</v>
      </c>
      <c r="G59" s="10" t="s">
        <v>206</v>
      </c>
    </row>
    <row r="60" spans="2:8" x14ac:dyDescent="0.25">
      <c r="D60" s="16" t="str">
        <f>"$"&amp;F34&amp;A5</f>
        <v>$chart=Project::all();</v>
      </c>
      <c r="G60" s="10" t="s">
        <v>207</v>
      </c>
    </row>
    <row r="61" spans="2:8" x14ac:dyDescent="0.25">
      <c r="D61" s="16" t="str">
        <f>B1&amp;"$"&amp;F34&amp;B2</f>
        <v>foreach ($chart as $value){</v>
      </c>
      <c r="G61" s="10" t="s">
        <v>208</v>
      </c>
    </row>
    <row r="62" spans="2:8" x14ac:dyDescent="0.25">
      <c r="D62" s="16" t="str">
        <f>"     "&amp;B3&amp;G34&amp;B4</f>
        <v xml:space="preserve">     $row=Chart::find($value-&gt;id);</v>
      </c>
      <c r="G62" s="10" t="s">
        <v>209</v>
      </c>
    </row>
    <row r="63" spans="2:8" x14ac:dyDescent="0.25">
      <c r="D63" s="16" t="str">
        <f>"     "&amp;B5&amp;D35&amp;";"</f>
        <v xml:space="preserve">     $owner=$value-&gt;thetask_id;</v>
      </c>
      <c r="G63" s="10" t="s">
        <v>210</v>
      </c>
    </row>
    <row r="64" spans="2:8" x14ac:dyDescent="0.25">
      <c r="D64" s="16" t="str">
        <f>"     "&amp;C1&amp;F36&amp;";"</f>
        <v xml:space="preserve">     $allowed=$row-&gt;chapter;</v>
      </c>
      <c r="H64" s="10" t="s">
        <v>211</v>
      </c>
    </row>
    <row r="65" spans="2:4" x14ac:dyDescent="0.25">
      <c r="D65" s="16" t="s">
        <v>216</v>
      </c>
    </row>
    <row r="66" spans="2:4" x14ac:dyDescent="0.25">
      <c r="B66" s="10" t="s">
        <v>213</v>
      </c>
    </row>
    <row r="67" spans="2:4" x14ac:dyDescent="0.25">
      <c r="D67" s="16" t="s">
        <v>217</v>
      </c>
    </row>
    <row r="68" spans="2:4" x14ac:dyDescent="0.25">
      <c r="D68" s="16" t="str">
        <f>"          "&amp;D2&amp;D37&amp;D3</f>
        <v xml:space="preserve">          @if($allowed[0]['email']==$user)</v>
      </c>
    </row>
    <row r="69" spans="2:4" x14ac:dyDescent="0.25">
      <c r="D69" s="10" t="s">
        <v>221</v>
      </c>
    </row>
    <row r="70" spans="2:4" x14ac:dyDescent="0.25">
      <c r="D70" s="10" t="s">
        <v>222</v>
      </c>
    </row>
    <row r="71" spans="2:4" x14ac:dyDescent="0.25">
      <c r="D71" s="10" t="s">
        <v>224</v>
      </c>
    </row>
    <row r="72" spans="2:4" x14ac:dyDescent="0.25">
      <c r="D72" s="10" t="s">
        <v>227</v>
      </c>
    </row>
    <row r="73" spans="2:4" x14ac:dyDescent="0.25">
      <c r="D73" s="10" t="s">
        <v>225</v>
      </c>
    </row>
    <row r="74" spans="2:4" x14ac:dyDescent="0.25">
      <c r="D74" s="10" t="s">
        <v>226</v>
      </c>
    </row>
    <row r="75" spans="2:4" x14ac:dyDescent="0.25">
      <c r="D75" s="16" t="s">
        <v>228</v>
      </c>
    </row>
    <row r="76" spans="2:4" x14ac:dyDescent="0.25">
      <c r="D76" s="16" t="s">
        <v>229</v>
      </c>
    </row>
    <row r="77" spans="2:4" x14ac:dyDescent="0.25">
      <c r="D77" s="10" t="s">
        <v>221</v>
      </c>
    </row>
    <row r="78" spans="2:4" x14ac:dyDescent="0.25">
      <c r="D78" s="10" t="s">
        <v>222</v>
      </c>
    </row>
    <row r="79" spans="2:4" x14ac:dyDescent="0.25">
      <c r="D79" s="10" t="s">
        <v>224</v>
      </c>
    </row>
    <row r="80" spans="2:4" x14ac:dyDescent="0.25">
      <c r="D80" s="10" t="s">
        <v>227</v>
      </c>
    </row>
    <row r="81" spans="1:6" x14ac:dyDescent="0.25">
      <c r="D81" s="10" t="s">
        <v>225</v>
      </c>
    </row>
    <row r="82" spans="1:6" x14ac:dyDescent="0.25">
      <c r="D82" s="10" t="s">
        <v>226</v>
      </c>
    </row>
    <row r="84" spans="1:6" x14ac:dyDescent="0.25">
      <c r="D84" s="16" t="s">
        <v>230</v>
      </c>
    </row>
    <row r="85" spans="1:6" x14ac:dyDescent="0.25">
      <c r="D85" s="16" t="s">
        <v>232</v>
      </c>
    </row>
    <row r="90" spans="1:6" x14ac:dyDescent="0.25">
      <c r="A90" s="10" t="s">
        <v>240</v>
      </c>
    </row>
    <row r="91" spans="1:6" x14ac:dyDescent="0.25">
      <c r="A91" s="10" t="s">
        <v>241</v>
      </c>
      <c r="C91" s="10" t="s">
        <v>242</v>
      </c>
    </row>
    <row r="93" spans="1:6" x14ac:dyDescent="0.25">
      <c r="A93" s="10" t="s">
        <v>243</v>
      </c>
    </row>
    <row r="95" spans="1:6" x14ac:dyDescent="0.25">
      <c r="A95" s="10" t="s">
        <v>244</v>
      </c>
      <c r="C95" s="9" t="s">
        <v>236</v>
      </c>
      <c r="E95" s="12" t="str">
        <f>LEFT(C95,LEN(C95)-1)</f>
        <v>thetask</v>
      </c>
      <c r="F95" s="12" t="str">
        <f>UPPER(LEFT(E95,1))&amp;RIGHT(E95,LEN(E95)-1)</f>
        <v>Thetask</v>
      </c>
    </row>
    <row r="96" spans="1:6" x14ac:dyDescent="0.25">
      <c r="A96" s="10" t="s">
        <v>245</v>
      </c>
      <c r="C96" s="9" t="s">
        <v>163</v>
      </c>
      <c r="E96" s="12" t="str">
        <f>LEFT(C96,LEN(C96)-1)</f>
        <v>project</v>
      </c>
      <c r="F96" s="12" t="str">
        <f>UPPER(LEFT(E96,1))&amp;RIGHT(E96,LEN(E96)-1)</f>
        <v>Project</v>
      </c>
    </row>
    <row r="97" spans="1:9" x14ac:dyDescent="0.25">
      <c r="A97" s="10" t="s">
        <v>248</v>
      </c>
      <c r="C97" s="9" t="s">
        <v>162</v>
      </c>
      <c r="E97" s="12"/>
      <c r="F97" s="12"/>
    </row>
    <row r="98" spans="1:9" x14ac:dyDescent="0.25">
      <c r="A98" s="10" t="s">
        <v>249</v>
      </c>
      <c r="C98" s="9" t="s">
        <v>250</v>
      </c>
      <c r="D98" s="10" t="s">
        <v>251</v>
      </c>
      <c r="E98" s="12"/>
      <c r="F98" s="12"/>
    </row>
    <row r="100" spans="1:9" x14ac:dyDescent="0.25">
      <c r="A100" s="10" t="s">
        <v>246</v>
      </c>
      <c r="C100" s="9" t="s">
        <v>247</v>
      </c>
    </row>
    <row r="102" spans="1:9" x14ac:dyDescent="0.25">
      <c r="B102" s="16" t="str">
        <f>"$"&amp;C100&amp;C95&amp;"="&amp;F96&amp;"::has('"&amp;E95&amp;"')"</f>
        <v>$ownthetasks=Project::has('thetask')</v>
      </c>
    </row>
    <row r="103" spans="1:9" x14ac:dyDescent="0.25">
      <c r="B103" s="16" t="str">
        <f>"-&gt;where('"&amp;C97&amp;"','=',"&amp;C98&amp;")"</f>
        <v>-&gt;where('p_owner','=',$logged)</v>
      </c>
    </row>
    <row r="104" spans="1:9" x14ac:dyDescent="0.25">
      <c r="B104" s="19" t="s">
        <v>252</v>
      </c>
    </row>
    <row r="107" spans="1:9" x14ac:dyDescent="0.25">
      <c r="A107" s="32" t="s">
        <v>254</v>
      </c>
      <c r="B107" s="32"/>
      <c r="C107" s="32"/>
      <c r="D107" s="32"/>
      <c r="E107" s="32"/>
      <c r="F107" s="32"/>
      <c r="G107" s="32"/>
      <c r="H107" s="32"/>
      <c r="I107" s="32"/>
    </row>
    <row r="108" spans="1:9" x14ac:dyDescent="0.25">
      <c r="A108" s="32" t="s">
        <v>255</v>
      </c>
      <c r="B108" s="32"/>
      <c r="C108" s="32"/>
      <c r="D108" s="32"/>
      <c r="E108" s="32"/>
      <c r="F108" s="32"/>
      <c r="G108" s="32"/>
      <c r="H108" s="32"/>
      <c r="I108" s="32"/>
    </row>
    <row r="109" spans="1:9" x14ac:dyDescent="0.25">
      <c r="F109" s="10" t="s">
        <v>152</v>
      </c>
      <c r="G109" s="10" t="s">
        <v>260</v>
      </c>
    </row>
    <row r="110" spans="1:9" x14ac:dyDescent="0.25">
      <c r="A110" s="10" t="s">
        <v>256</v>
      </c>
      <c r="D110" s="28" t="s">
        <v>236</v>
      </c>
      <c r="E110" s="28"/>
      <c r="F110" s="12" t="str">
        <f>LEFT(D110,LEN(D110)-1)</f>
        <v>thetask</v>
      </c>
      <c r="G110" s="12" t="str">
        <f>UPPER(LEFT(F110,1))&amp;RIGHT(F110,LEN(F110)-1)</f>
        <v>Thetask</v>
      </c>
    </row>
    <row r="111" spans="1:9" x14ac:dyDescent="0.25">
      <c r="A111" s="10" t="s">
        <v>277</v>
      </c>
      <c r="D111" s="28" t="s">
        <v>278</v>
      </c>
      <c r="E111" s="28"/>
      <c r="F111" s="12"/>
      <c r="G111" s="12"/>
    </row>
    <row r="112" spans="1:9" x14ac:dyDescent="0.25">
      <c r="A112" s="10" t="s">
        <v>257</v>
      </c>
      <c r="D112" s="28" t="s">
        <v>163</v>
      </c>
      <c r="E112" s="28"/>
      <c r="F112" s="12" t="str">
        <f>LEFT(D112,LEN(D112)-1)</f>
        <v>project</v>
      </c>
      <c r="G112" s="12" t="str">
        <f>UPPER(LEFT(F112,1))&amp;RIGHT(F112,LEN(F112)-1)</f>
        <v>Project</v>
      </c>
    </row>
    <row r="113" spans="1:7" x14ac:dyDescent="0.25">
      <c r="A113" s="10" t="s">
        <v>274</v>
      </c>
      <c r="D113" s="28" t="s">
        <v>162</v>
      </c>
      <c r="E113" s="28"/>
      <c r="F113" s="12"/>
      <c r="G113" s="12"/>
    </row>
    <row r="114" spans="1:7" x14ac:dyDescent="0.25">
      <c r="A114" s="10" t="s">
        <v>258</v>
      </c>
      <c r="D114" s="28" t="s">
        <v>259</v>
      </c>
      <c r="E114" s="28"/>
      <c r="F114" s="12" t="str">
        <f>LEFT(D114,LEN(D114)-1)</f>
        <v>projectpermission</v>
      </c>
      <c r="G114" s="12" t="str">
        <f>UPPER(LEFT(F114,1))&amp;RIGHT(F114,LEN(F114)-1)</f>
        <v>Projectpermission</v>
      </c>
    </row>
    <row r="115" spans="1:7" x14ac:dyDescent="0.25">
      <c r="A115" s="10" t="s">
        <v>274</v>
      </c>
      <c r="D115" s="28" t="s">
        <v>109</v>
      </c>
      <c r="E115" s="28"/>
      <c r="F115" s="12"/>
      <c r="G115" s="12"/>
    </row>
    <row r="116" spans="1:7" x14ac:dyDescent="0.25">
      <c r="A116" s="10" t="s">
        <v>282</v>
      </c>
      <c r="D116" s="28" t="s">
        <v>237</v>
      </c>
      <c r="E116" s="28"/>
      <c r="F116" s="12"/>
      <c r="G116" s="12"/>
    </row>
    <row r="117" spans="1:7" x14ac:dyDescent="0.25">
      <c r="A117" s="10" t="s">
        <v>265</v>
      </c>
      <c r="D117" s="28" t="s">
        <v>264</v>
      </c>
      <c r="E117" s="28"/>
      <c r="F117" s="12"/>
      <c r="G117" s="12"/>
    </row>
    <row r="118" spans="1:7" x14ac:dyDescent="0.25">
      <c r="A118" s="10" t="s">
        <v>266</v>
      </c>
      <c r="D118" s="28" t="s">
        <v>267</v>
      </c>
      <c r="E118" s="28"/>
      <c r="F118" s="12"/>
      <c r="G118" s="12"/>
    </row>
    <row r="120" spans="1:7" x14ac:dyDescent="0.25">
      <c r="A120" s="10" t="s">
        <v>261</v>
      </c>
    </row>
    <row r="121" spans="1:7" x14ac:dyDescent="0.25">
      <c r="B121" s="16" t="str">
        <f>D4&amp;F110&amp;"',"&amp;G110&amp;D5&amp;D117&amp;E1&amp;D118&amp;E2</f>
        <v>-&gt;with('thetask',Thetask::orderBy('score','desc')-&gt;get())</v>
      </c>
    </row>
    <row r="122" spans="1:7" x14ac:dyDescent="0.25">
      <c r="A122" s="20"/>
    </row>
    <row r="124" spans="1:7" x14ac:dyDescent="0.25">
      <c r="A124" s="10" t="s">
        <v>269</v>
      </c>
    </row>
    <row r="125" spans="1:7" x14ac:dyDescent="0.25">
      <c r="B125" s="16" t="str">
        <f>E3&amp;F110&amp;E4</f>
        <v xml:space="preserve">@foreach($thetask as $value) </v>
      </c>
    </row>
    <row r="126" spans="1:7" x14ac:dyDescent="0.25">
      <c r="B126" s="16" t="s">
        <v>271</v>
      </c>
    </row>
    <row r="127" spans="1:7" x14ac:dyDescent="0.25">
      <c r="B127" s="16" t="str">
        <f>"     "&amp;E5&amp;G110&amp;F1</f>
        <v xml:space="preserve">     $id=Thetask::find($value-&gt;id);</v>
      </c>
    </row>
    <row r="128" spans="1:7" x14ac:dyDescent="0.25">
      <c r="B128" s="16" t="str">
        <f>"     "&amp;F2&amp;F112&amp;F3&amp;F112&amp;";"</f>
        <v xml:space="preserve">     $filterproject=$value-&gt;project;</v>
      </c>
    </row>
    <row r="129" spans="2:7" x14ac:dyDescent="0.25">
      <c r="B129" s="16" t="str">
        <f>"     "&amp;F2&amp;F112&amp;"id="&amp;F2&amp;F112&amp;"-&gt;id;"</f>
        <v xml:space="preserve">     $filterprojectid=$filterproject-&gt;id;</v>
      </c>
    </row>
    <row r="130" spans="2:7" x14ac:dyDescent="0.25">
      <c r="B130" s="16" t="str">
        <f>"     "&amp;F2&amp;F114&amp;"="&amp;G114&amp;G2&amp;D115&amp;G3&amp;F2&amp;")"</f>
        <v xml:space="preserve">     $filterprojectpermission=Projectpermission::where('email','=',$filter)</v>
      </c>
    </row>
    <row r="131" spans="2:7" x14ac:dyDescent="0.25">
      <c r="B131" s="16" t="str">
        <f>"     "&amp;G4&amp;D116&amp;G3&amp;F2&amp;F112&amp;"id"&amp;G5</f>
        <v xml:space="preserve">     -&gt;where('project_id','=',$filterprojectid)-&gt;first();</v>
      </c>
    </row>
    <row r="132" spans="2:7" x14ac:dyDescent="0.25">
      <c r="B132" s="16" t="s">
        <v>285</v>
      </c>
    </row>
    <row r="133" spans="2:7" x14ac:dyDescent="0.25">
      <c r="B133" s="16"/>
    </row>
    <row r="134" spans="2:7" x14ac:dyDescent="0.25">
      <c r="B134" s="16" t="str">
        <f>"     @if("&amp;F2&amp;F114&amp;"['"&amp;D115&amp;"']=="&amp;F2&amp;")"</f>
        <v xml:space="preserve">     @if($filterprojectpermission['email']==$filter)</v>
      </c>
      <c r="G134" s="20"/>
    </row>
    <row r="135" spans="2:7" x14ac:dyDescent="0.25">
      <c r="B135" s="16" t="s">
        <v>287</v>
      </c>
    </row>
    <row r="136" spans="2:7" x14ac:dyDescent="0.25">
      <c r="B136" s="16" t="s">
        <v>288</v>
      </c>
    </row>
    <row r="137" spans="2:7" x14ac:dyDescent="0.25">
      <c r="B137" s="16"/>
    </row>
    <row r="138" spans="2:7" x14ac:dyDescent="0.25">
      <c r="B138" s="16" t="str">
        <f>"     @endif"</f>
        <v xml:space="preserve">     @endif</v>
      </c>
    </row>
    <row r="139" spans="2:7" x14ac:dyDescent="0.25">
      <c r="B139" s="16"/>
    </row>
    <row r="140" spans="2:7" x14ac:dyDescent="0.25">
      <c r="B140" s="16" t="str">
        <f>"        "&amp;F4&amp;F2&amp;F112&amp;"-&gt;"&amp;D113&amp;"))"</f>
        <v xml:space="preserve">        @if(isset($filterproject-&gt;p_owner))</v>
      </c>
    </row>
    <row r="141" spans="2:7" x14ac:dyDescent="0.25">
      <c r="B141" s="16" t="str">
        <f>"           "&amp;G1&amp;F2&amp;"=="&amp;F2&amp;F112&amp;"-&gt;"&amp;D113&amp;")"</f>
        <v xml:space="preserve">           @if($filter==$filterproject-&gt;p_owner)</v>
      </c>
    </row>
    <row r="142" spans="2:7" x14ac:dyDescent="0.25">
      <c r="B142" s="16" t="s">
        <v>287</v>
      </c>
    </row>
    <row r="143" spans="2:7" x14ac:dyDescent="0.25">
      <c r="B143" s="16" t="s">
        <v>288</v>
      </c>
    </row>
    <row r="144" spans="2:7" x14ac:dyDescent="0.25">
      <c r="B144" s="16" t="str">
        <f>"           @endif"</f>
        <v xml:space="preserve">           @endif</v>
      </c>
    </row>
    <row r="145" spans="2:2" x14ac:dyDescent="0.25">
      <c r="B145" s="16"/>
    </row>
    <row r="146" spans="2:2" x14ac:dyDescent="0.25">
      <c r="B146" s="16" t="str">
        <f>"     @endif"</f>
        <v xml:space="preserve">     @endif</v>
      </c>
    </row>
    <row r="147" spans="2:2" x14ac:dyDescent="0.25">
      <c r="B147" s="19" t="s">
        <v>280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opLeftCell="A2" workbookViewId="0">
      <pane ySplit="3" topLeftCell="A5" activePane="bottomLeft" state="frozen"/>
      <selection activeCell="A2" sqref="A2"/>
      <selection pane="bottomLeft" activeCell="A5" sqref="A5"/>
    </sheetView>
  </sheetViews>
  <sheetFormatPr baseColWidth="10" defaultRowHeight="15" x14ac:dyDescent="0.25"/>
  <cols>
    <col min="1" max="16384" width="11.42578125" style="27"/>
  </cols>
  <sheetData>
    <row r="1" spans="1:10" hidden="1" x14ac:dyDescent="0.25">
      <c r="A1" s="65" t="s">
        <v>98</v>
      </c>
    </row>
    <row r="2" spans="1:10" s="80" customFormat="1" x14ac:dyDescent="0.25"/>
    <row r="3" spans="1:10" s="80" customFormat="1" x14ac:dyDescent="0.25"/>
    <row r="4" spans="1:10" s="80" customFormat="1" x14ac:dyDescent="0.25"/>
    <row r="6" spans="1:10" x14ac:dyDescent="0.25">
      <c r="G6" s="50" t="s">
        <v>102</v>
      </c>
      <c r="H6" s="51"/>
      <c r="I6" s="51"/>
      <c r="J6" s="52"/>
    </row>
    <row r="7" spans="1:10" x14ac:dyDescent="0.25">
      <c r="B7" s="27" t="s">
        <v>444</v>
      </c>
      <c r="G7" s="53" t="s">
        <v>461</v>
      </c>
      <c r="H7" s="54"/>
      <c r="I7" s="54"/>
      <c r="J7" s="55"/>
    </row>
    <row r="9" spans="1:10" x14ac:dyDescent="0.25">
      <c r="B9" s="59" t="s">
        <v>453</v>
      </c>
    </row>
    <row r="10" spans="1:10" x14ac:dyDescent="0.25">
      <c r="B10" s="68" t="s">
        <v>481</v>
      </c>
    </row>
    <row r="11" spans="1:10" x14ac:dyDescent="0.25">
      <c r="B11" s="27" t="s">
        <v>476</v>
      </c>
      <c r="C11" s="28" t="s">
        <v>478</v>
      </c>
      <c r="D11" s="28"/>
    </row>
    <row r="12" spans="1:10" x14ac:dyDescent="0.25">
      <c r="B12" s="56" t="s">
        <v>84</v>
      </c>
      <c r="C12" s="66" t="str">
        <f>"cd "&amp;C11</f>
        <v>cd testtwo</v>
      </c>
      <c r="D12" s="56"/>
      <c r="E12" s="56"/>
    </row>
    <row r="13" spans="1:10" x14ac:dyDescent="0.25">
      <c r="B13" s="56" t="s">
        <v>84</v>
      </c>
      <c r="C13" s="66" t="s">
        <v>451</v>
      </c>
      <c r="D13" s="56"/>
      <c r="E13" s="56"/>
      <c r="F13" s="27" t="s">
        <v>452</v>
      </c>
    </row>
    <row r="14" spans="1:10" x14ac:dyDescent="0.25">
      <c r="B14" s="56" t="s">
        <v>84</v>
      </c>
      <c r="C14" s="66" t="s">
        <v>450</v>
      </c>
      <c r="D14" s="56"/>
      <c r="E14" s="56"/>
    </row>
    <row r="15" spans="1:10" x14ac:dyDescent="0.25">
      <c r="B15" s="56" t="s">
        <v>84</v>
      </c>
      <c r="C15" s="66" t="s">
        <v>477</v>
      </c>
      <c r="D15" s="56"/>
      <c r="E15" s="56"/>
    </row>
    <row r="17" spans="2:8" x14ac:dyDescent="0.25">
      <c r="B17" s="27" t="s">
        <v>479</v>
      </c>
      <c r="F17" s="67" t="str">
        <f>C11</f>
        <v>testtwo</v>
      </c>
    </row>
    <row r="18" spans="2:8" x14ac:dyDescent="0.25">
      <c r="B18" s="56" t="s">
        <v>84</v>
      </c>
      <c r="C18" s="66" t="str">
        <f>"git remote add origin https://github.com/alejoto/"&amp;C11&amp;".git"</f>
        <v>git remote add origin https://github.com/alejoto/testtwo.git</v>
      </c>
      <c r="D18" s="56"/>
      <c r="E18" s="56"/>
      <c r="F18" s="56"/>
      <c r="G18" s="56"/>
      <c r="H18" s="56"/>
    </row>
    <row r="19" spans="2:8" x14ac:dyDescent="0.25">
      <c r="B19" s="56" t="s">
        <v>84</v>
      </c>
      <c r="C19" s="66" t="s">
        <v>464</v>
      </c>
      <c r="D19" s="56"/>
      <c r="E19" s="56"/>
      <c r="F19" s="56"/>
      <c r="G19" s="56"/>
      <c r="H19" s="56"/>
    </row>
    <row r="20" spans="2:8" x14ac:dyDescent="0.25">
      <c r="B20" s="56" t="s">
        <v>84</v>
      </c>
      <c r="C20" s="66" t="s">
        <v>480</v>
      </c>
      <c r="D20" s="56"/>
      <c r="E20" s="56"/>
      <c r="F20" s="56"/>
      <c r="G20" s="56"/>
      <c r="H20" s="56"/>
    </row>
    <row r="21" spans="2:8" x14ac:dyDescent="0.25">
      <c r="B21" s="56"/>
      <c r="C21" s="66" t="s">
        <v>502</v>
      </c>
      <c r="D21" s="56"/>
      <c r="E21" s="56"/>
      <c r="F21" s="56"/>
      <c r="G21" s="56"/>
      <c r="H21" s="56"/>
    </row>
    <row r="23" spans="2:8" x14ac:dyDescent="0.25">
      <c r="B23" s="68" t="s">
        <v>482</v>
      </c>
    </row>
    <row r="24" spans="2:8" x14ac:dyDescent="0.25">
      <c r="B24" s="27" t="s">
        <v>483</v>
      </c>
    </row>
    <row r="25" spans="2:8" x14ac:dyDescent="0.25">
      <c r="B25" s="56" t="s">
        <v>84</v>
      </c>
      <c r="C25" s="66" t="s">
        <v>463</v>
      </c>
      <c r="D25" s="56"/>
      <c r="E25" s="56"/>
    </row>
    <row r="27" spans="2:8" x14ac:dyDescent="0.25">
      <c r="B27" s="27" t="s">
        <v>475</v>
      </c>
      <c r="D27" s="73" t="s">
        <v>554</v>
      </c>
      <c r="E27" s="28" t="s">
        <v>583</v>
      </c>
      <c r="F27" s="28"/>
      <c r="G27" s="42" t="s">
        <v>447</v>
      </c>
    </row>
    <row r="28" spans="2:8" x14ac:dyDescent="0.25">
      <c r="B28" s="56" t="s">
        <v>84</v>
      </c>
      <c r="C28" s="66" t="s">
        <v>450</v>
      </c>
      <c r="D28" s="56"/>
      <c r="E28" s="56"/>
      <c r="G28" s="42" t="s">
        <v>448</v>
      </c>
    </row>
    <row r="29" spans="2:8" x14ac:dyDescent="0.25">
      <c r="B29" s="56" t="s">
        <v>84</v>
      </c>
      <c r="C29" s="66" t="s">
        <v>553</v>
      </c>
      <c r="D29" s="56"/>
      <c r="E29" s="56"/>
      <c r="G29" s="42" t="s">
        <v>449</v>
      </c>
    </row>
    <row r="30" spans="2:8" x14ac:dyDescent="0.25">
      <c r="B30" s="56" t="s">
        <v>84</v>
      </c>
      <c r="C30" s="66" t="str">
        <f>"git commit -m "&amp;A1&amp;E27&amp;A1</f>
        <v>git commit -m "improved html table"</v>
      </c>
      <c r="D30" s="56"/>
      <c r="E30" s="56"/>
      <c r="G30" s="27" t="s">
        <v>505</v>
      </c>
      <c r="H30" s="27" t="s">
        <v>506</v>
      </c>
    </row>
    <row r="31" spans="2:8" x14ac:dyDescent="0.25">
      <c r="B31" s="56" t="s">
        <v>84</v>
      </c>
      <c r="C31" s="66" t="s">
        <v>464</v>
      </c>
      <c r="D31" s="56"/>
      <c r="E31" s="56"/>
    </row>
    <row r="32" spans="2:8" x14ac:dyDescent="0.25">
      <c r="B32" s="56" t="s">
        <v>84</v>
      </c>
      <c r="C32" s="66" t="s">
        <v>480</v>
      </c>
      <c r="D32" s="56"/>
      <c r="E32" s="56"/>
    </row>
    <row r="33" spans="2:14" x14ac:dyDescent="0.25">
      <c r="B33" s="56"/>
      <c r="C33" s="66" t="s">
        <v>502</v>
      </c>
      <c r="D33" s="56"/>
      <c r="E33" s="56"/>
    </row>
    <row r="37" spans="2:14" x14ac:dyDescent="0.25">
      <c r="B37" s="27" t="s">
        <v>508</v>
      </c>
    </row>
    <row r="38" spans="2:14" x14ac:dyDescent="0.25">
      <c r="B38" s="56" t="s">
        <v>84</v>
      </c>
      <c r="C38" s="66" t="s">
        <v>507</v>
      </c>
      <c r="D38" s="56"/>
      <c r="E38" s="56"/>
    </row>
    <row r="41" spans="2:14" x14ac:dyDescent="0.25">
      <c r="B41" s="56" t="s">
        <v>84</v>
      </c>
      <c r="C41" s="66" t="s">
        <v>463</v>
      </c>
      <c r="D41" s="56"/>
      <c r="E41" s="56"/>
    </row>
    <row r="42" spans="2:14" x14ac:dyDescent="0.25">
      <c r="B42" s="56"/>
      <c r="C42" s="66" t="s">
        <v>480</v>
      </c>
      <c r="D42" s="56"/>
      <c r="E42" s="56"/>
    </row>
    <row r="43" spans="2:14" x14ac:dyDescent="0.25">
      <c r="B43" s="56"/>
      <c r="C43" s="66" t="s">
        <v>502</v>
      </c>
      <c r="D43" s="56"/>
      <c r="E43" s="56"/>
    </row>
    <row r="44" spans="2:14" x14ac:dyDescent="0.25">
      <c r="B44" s="27" t="s">
        <v>484</v>
      </c>
    </row>
    <row r="46" spans="2:14" x14ac:dyDescent="0.25">
      <c r="B46" s="27" t="s">
        <v>469</v>
      </c>
    </row>
    <row r="47" spans="2:14" x14ac:dyDescent="0.25">
      <c r="B47" s="27" t="s">
        <v>470</v>
      </c>
      <c r="K47" s="27" t="s">
        <v>468</v>
      </c>
    </row>
    <row r="48" spans="2:14" x14ac:dyDescent="0.25">
      <c r="B48" s="27" t="s">
        <v>471</v>
      </c>
      <c r="K48" s="57" t="s">
        <v>112</v>
      </c>
      <c r="L48" s="58" t="s">
        <v>466</v>
      </c>
      <c r="M48" s="58"/>
      <c r="N48" s="58"/>
    </row>
    <row r="49" spans="2:11" x14ac:dyDescent="0.25">
      <c r="B49" s="27" t="s">
        <v>472</v>
      </c>
      <c r="K49" s="27" t="s">
        <v>467</v>
      </c>
    </row>
    <row r="50" spans="2:11" x14ac:dyDescent="0.25">
      <c r="B50" s="56" t="s">
        <v>84</v>
      </c>
      <c r="C50" s="66" t="s">
        <v>473</v>
      </c>
      <c r="D50" s="56"/>
      <c r="E50" s="56"/>
    </row>
    <row r="51" spans="2:11" x14ac:dyDescent="0.25">
      <c r="B51" s="56" t="s">
        <v>84</v>
      </c>
      <c r="C51" s="66" t="s">
        <v>474</v>
      </c>
      <c r="D51" s="56"/>
      <c r="E51" s="56"/>
    </row>
    <row r="52" spans="2:11" x14ac:dyDescent="0.25">
      <c r="B52" s="60" t="s">
        <v>462</v>
      </c>
    </row>
    <row r="55" spans="2:11" x14ac:dyDescent="0.25">
      <c r="B55" s="27" t="s">
        <v>446</v>
      </c>
    </row>
    <row r="56" spans="2:11" x14ac:dyDescent="0.25">
      <c r="B56" s="56" t="s">
        <v>84</v>
      </c>
      <c r="C56" s="66" t="s">
        <v>445</v>
      </c>
      <c r="D56" s="56"/>
      <c r="E56" s="56"/>
    </row>
    <row r="57" spans="2:11" x14ac:dyDescent="0.25">
      <c r="B57" s="60" t="s">
        <v>454</v>
      </c>
    </row>
    <row r="58" spans="2:11" x14ac:dyDescent="0.25">
      <c r="B58" s="64" t="s">
        <v>455</v>
      </c>
      <c r="C58" s="62" t="s">
        <v>456</v>
      </c>
      <c r="D58" s="61"/>
      <c r="E58" s="27" t="s">
        <v>458</v>
      </c>
    </row>
    <row r="59" spans="2:11" x14ac:dyDescent="0.25">
      <c r="B59" s="64" t="s">
        <v>455</v>
      </c>
      <c r="C59" s="63" t="s">
        <v>457</v>
      </c>
      <c r="D59" s="61"/>
      <c r="E59" s="27" t="s">
        <v>459</v>
      </c>
    </row>
    <row r="60" spans="2:11" x14ac:dyDescent="0.25">
      <c r="B60" s="64"/>
      <c r="C60" s="64" t="s">
        <v>460</v>
      </c>
      <c r="D60" s="64"/>
      <c r="E60" s="27" t="s">
        <v>460</v>
      </c>
    </row>
    <row r="63" spans="2:11" x14ac:dyDescent="0.25">
      <c r="B63" s="68" t="s">
        <v>494</v>
      </c>
    </row>
    <row r="64" spans="2:11" x14ac:dyDescent="0.25">
      <c r="B64" s="27" t="s">
        <v>485</v>
      </c>
      <c r="C64" s="28" t="s">
        <v>399</v>
      </c>
      <c r="D64" s="28"/>
    </row>
    <row r="65" spans="2:7" x14ac:dyDescent="0.25">
      <c r="B65" s="56" t="s">
        <v>84</v>
      </c>
      <c r="C65" s="66" t="str">
        <f>"git branch "&amp;C64</f>
        <v>git branch two</v>
      </c>
      <c r="D65" s="56"/>
      <c r="E65" s="56"/>
    </row>
    <row r="66" spans="2:7" x14ac:dyDescent="0.25">
      <c r="B66" s="56" t="s">
        <v>84</v>
      </c>
      <c r="C66" s="66" t="str">
        <f>"git checkout "&amp;C64</f>
        <v>git checkout two</v>
      </c>
      <c r="D66" s="56"/>
      <c r="E66" s="56"/>
    </row>
    <row r="68" spans="2:7" x14ac:dyDescent="0.25">
      <c r="B68" s="27" t="s">
        <v>486</v>
      </c>
    </row>
    <row r="69" spans="2:7" x14ac:dyDescent="0.25">
      <c r="B69" s="27" t="s">
        <v>487</v>
      </c>
    </row>
    <row r="70" spans="2:7" x14ac:dyDescent="0.25">
      <c r="D70" s="27" t="s">
        <v>488</v>
      </c>
      <c r="E70" s="28" t="s">
        <v>504</v>
      </c>
      <c r="F70" s="28"/>
    </row>
    <row r="71" spans="2:7" x14ac:dyDescent="0.25">
      <c r="B71" s="56" t="s">
        <v>84</v>
      </c>
      <c r="C71" s="66" t="s">
        <v>450</v>
      </c>
      <c r="D71" s="56"/>
      <c r="E71" s="56"/>
    </row>
    <row r="72" spans="2:7" x14ac:dyDescent="0.25">
      <c r="D72" s="27" t="s">
        <v>506</v>
      </c>
      <c r="G72" s="27" t="s">
        <v>505</v>
      </c>
    </row>
    <row r="73" spans="2:7" x14ac:dyDescent="0.25">
      <c r="B73" s="56" t="s">
        <v>84</v>
      </c>
      <c r="C73" s="66" t="str">
        <f>"git commit -m "&amp;$A$1&amp;E70&amp;$A$1</f>
        <v>git commit -m "fixing request bug"</v>
      </c>
      <c r="D73" s="56"/>
      <c r="E73" s="56"/>
    </row>
    <row r="74" spans="2:7" x14ac:dyDescent="0.25">
      <c r="B74" s="56" t="s">
        <v>84</v>
      </c>
      <c r="C74" s="66" t="str">
        <f>"git push origin "&amp;C64</f>
        <v>git push origin two</v>
      </c>
      <c r="D74" s="56"/>
      <c r="E74" s="56"/>
    </row>
    <row r="76" spans="2:7" x14ac:dyDescent="0.25">
      <c r="B76" s="56" t="s">
        <v>84</v>
      </c>
      <c r="C76" s="66" t="str">
        <f>"git pull origin "&amp;C64</f>
        <v>git pull origin two</v>
      </c>
      <c r="D76" s="56"/>
      <c r="E76" s="56"/>
      <c r="F76" s="27" t="s">
        <v>489</v>
      </c>
    </row>
    <row r="78" spans="2:7" x14ac:dyDescent="0.25">
      <c r="B78" s="27" t="s">
        <v>490</v>
      </c>
    </row>
    <row r="79" spans="2:7" x14ac:dyDescent="0.25">
      <c r="B79" s="56" t="s">
        <v>84</v>
      </c>
      <c r="C79" s="66" t="s">
        <v>491</v>
      </c>
      <c r="D79" s="56"/>
      <c r="E79" s="56"/>
    </row>
    <row r="80" spans="2:7" x14ac:dyDescent="0.25">
      <c r="B80" s="56" t="s">
        <v>84</v>
      </c>
      <c r="C80" s="66" t="str">
        <f>"git merge "&amp;C64</f>
        <v>git merge two</v>
      </c>
      <c r="D80" s="56"/>
      <c r="E80" s="56"/>
    </row>
    <row r="81" spans="2:5" x14ac:dyDescent="0.25">
      <c r="B81" s="56" t="s">
        <v>84</v>
      </c>
      <c r="C81" s="66" t="s">
        <v>465</v>
      </c>
      <c r="D81" s="56"/>
      <c r="E81" s="56"/>
    </row>
    <row r="83" spans="2:5" x14ac:dyDescent="0.25">
      <c r="B83" s="27" t="s">
        <v>493</v>
      </c>
    </row>
    <row r="84" spans="2:5" x14ac:dyDescent="0.25">
      <c r="B84" s="27" t="s">
        <v>492</v>
      </c>
    </row>
    <row r="85" spans="2:5" x14ac:dyDescent="0.25">
      <c r="B85" s="57" t="s">
        <v>112</v>
      </c>
      <c r="C85" s="58" t="str">
        <f>"git branch -d "&amp;C64</f>
        <v>git branch -d two</v>
      </c>
      <c r="D85" s="69"/>
      <c r="E85" s="69"/>
    </row>
    <row r="86" spans="2:5" x14ac:dyDescent="0.25">
      <c r="B86" s="57" t="s">
        <v>112</v>
      </c>
      <c r="C86" s="58" t="str">
        <f>"git push origin --delete "&amp;C64</f>
        <v>git push origin --delete two</v>
      </c>
      <c r="D86" s="69"/>
      <c r="E86" s="69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H20" sqref="H20"/>
    </sheetView>
  </sheetViews>
  <sheetFormatPr baseColWidth="10" defaultRowHeight="15" x14ac:dyDescent="0.25"/>
  <cols>
    <col min="1" max="16384" width="11.42578125" style="10"/>
  </cols>
  <sheetData>
    <row r="3" spans="2:7" x14ac:dyDescent="0.25">
      <c r="B3" s="10" t="s">
        <v>496</v>
      </c>
    </row>
    <row r="4" spans="2:7" x14ac:dyDescent="0.25">
      <c r="B4" s="10" t="s">
        <v>497</v>
      </c>
    </row>
    <row r="5" spans="2:7" x14ac:dyDescent="0.25">
      <c r="B5" s="10" t="s">
        <v>499</v>
      </c>
    </row>
    <row r="6" spans="2:7" x14ac:dyDescent="0.25">
      <c r="B6" s="56" t="s">
        <v>84</v>
      </c>
      <c r="C6" s="66" t="s">
        <v>495</v>
      </c>
      <c r="D6" s="66"/>
      <c r="E6" s="66"/>
      <c r="F6" s="66"/>
      <c r="G6" s="66"/>
    </row>
    <row r="8" spans="2:7" x14ac:dyDescent="0.25">
      <c r="B8" s="10" t="s">
        <v>500</v>
      </c>
    </row>
    <row r="9" spans="2:7" x14ac:dyDescent="0.25">
      <c r="B9" s="56" t="s">
        <v>84</v>
      </c>
      <c r="C9" s="66" t="s">
        <v>501</v>
      </c>
      <c r="D9" s="66"/>
      <c r="E9" s="66"/>
      <c r="F9" s="66"/>
      <c r="G9" s="6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K28"/>
  <sheetViews>
    <sheetView tabSelected="1" workbookViewId="0"/>
  </sheetViews>
  <sheetFormatPr baseColWidth="10" defaultRowHeight="15" x14ac:dyDescent="0.25"/>
  <cols>
    <col min="1" max="1" width="11.42578125" style="71"/>
    <col min="2" max="5" width="11.7109375" style="71" customWidth="1"/>
    <col min="6" max="16384" width="11.42578125" style="71"/>
  </cols>
  <sheetData>
    <row r="1" spans="2:4" s="81" customFormat="1" x14ac:dyDescent="0.25"/>
    <row r="2" spans="2:4" s="81" customFormat="1" x14ac:dyDescent="0.25"/>
    <row r="3" spans="2:4" s="81" customFormat="1" x14ac:dyDescent="0.25"/>
    <row r="4" spans="2:4" s="81" customFormat="1" x14ac:dyDescent="0.25"/>
    <row r="5" spans="2:4" s="81" customFormat="1" x14ac:dyDescent="0.25"/>
    <row r="8" spans="2:4" x14ac:dyDescent="0.25">
      <c r="B8" s="70" t="s">
        <v>408</v>
      </c>
    </row>
    <row r="9" spans="2:4" x14ac:dyDescent="0.25">
      <c r="B9" s="74" t="s">
        <v>413</v>
      </c>
      <c r="C9" s="75"/>
      <c r="D9" s="75"/>
    </row>
    <row r="14" spans="2:4" x14ac:dyDescent="0.25">
      <c r="B14" s="70"/>
    </row>
    <row r="15" spans="2:4" x14ac:dyDescent="0.25">
      <c r="B15" s="70"/>
    </row>
    <row r="16" spans="2:4" x14ac:dyDescent="0.25">
      <c r="B16" s="70"/>
    </row>
    <row r="17" spans="2:11" x14ac:dyDescent="0.25">
      <c r="B17" s="70"/>
    </row>
    <row r="21" spans="2:11" x14ac:dyDescent="0.25">
      <c r="B21" s="74" t="s">
        <v>418</v>
      </c>
      <c r="C21" s="74"/>
      <c r="D21" s="74"/>
      <c r="K21" s="72" t="s">
        <v>512</v>
      </c>
    </row>
    <row r="22" spans="2:11" x14ac:dyDescent="0.25">
      <c r="K22" s="72" t="s">
        <v>509</v>
      </c>
    </row>
    <row r="23" spans="2:11" x14ac:dyDescent="0.25">
      <c r="K23" s="72" t="s">
        <v>510</v>
      </c>
    </row>
    <row r="24" spans="2:11" x14ac:dyDescent="0.25">
      <c r="K24" s="72" t="s">
        <v>511</v>
      </c>
    </row>
    <row r="28" spans="2:11" x14ac:dyDescent="0.25">
      <c r="B28" s="70" t="s">
        <v>498</v>
      </c>
    </row>
  </sheetData>
  <mergeCells count="2">
    <mergeCell ref="B21:D21"/>
    <mergeCell ref="B9:D9"/>
  </mergeCells>
  <hyperlinks>
    <hyperlink ref="B8" location="'Start project'!A1" display="Start a project"/>
    <hyperlink ref="B9" location="'view controllers'!A1" display="View and controllers creation"/>
    <hyperlink ref="B21:D21" location="'Laravel mail v1'!A1" display="Mail sender constructor"/>
    <hyperlink ref="B28" location="'Test unit v1'!A1" display="Test unit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1"/>
  <sheetViews>
    <sheetView workbookViewId="0">
      <pane ySplit="3" topLeftCell="A9" activePane="bottomLeft" state="frozen"/>
      <selection pane="bottomLeft" activeCell="C22" sqref="C22"/>
    </sheetView>
  </sheetViews>
  <sheetFormatPr baseColWidth="10" defaultRowHeight="15" x14ac:dyDescent="0.25"/>
  <cols>
    <col min="1" max="16384" width="11.42578125" style="10"/>
  </cols>
  <sheetData>
    <row r="1" spans="2:10" s="80" customFormat="1" x14ac:dyDescent="0.25"/>
    <row r="2" spans="2:10" s="80" customFormat="1" x14ac:dyDescent="0.25"/>
    <row r="3" spans="2:10" s="80" customFormat="1" x14ac:dyDescent="0.25"/>
    <row r="6" spans="2:10" x14ac:dyDescent="0.25">
      <c r="B6" s="67" t="s">
        <v>591</v>
      </c>
    </row>
    <row r="7" spans="2:10" x14ac:dyDescent="0.25">
      <c r="C7" s="67" t="s">
        <v>589</v>
      </c>
    </row>
    <row r="8" spans="2:10" x14ac:dyDescent="0.25">
      <c r="C8" s="82" t="s">
        <v>590</v>
      </c>
    </row>
    <row r="10" spans="2:10" x14ac:dyDescent="0.25">
      <c r="B10" s="10" t="s">
        <v>593</v>
      </c>
    </row>
    <row r="11" spans="2:10" x14ac:dyDescent="0.25">
      <c r="B11" s="83" t="s">
        <v>594</v>
      </c>
    </row>
    <row r="12" spans="2:10" x14ac:dyDescent="0.25">
      <c r="B12" s="83" t="s">
        <v>595</v>
      </c>
    </row>
    <row r="13" spans="2:10" x14ac:dyDescent="0.25">
      <c r="B13" s="83" t="s">
        <v>596</v>
      </c>
    </row>
    <row r="14" spans="2:10" x14ac:dyDescent="0.25">
      <c r="B14" s="31" t="s">
        <v>602</v>
      </c>
      <c r="C14" s="31"/>
      <c r="D14" s="31"/>
      <c r="E14" s="31"/>
      <c r="F14" s="31"/>
      <c r="G14" s="31"/>
      <c r="H14" s="31"/>
      <c r="I14" s="31"/>
      <c r="J14" s="31"/>
    </row>
    <row r="15" spans="2:10" x14ac:dyDescent="0.25">
      <c r="B15" s="31"/>
      <c r="C15" s="31" t="s">
        <v>603</v>
      </c>
      <c r="D15" s="31"/>
      <c r="E15" s="31"/>
      <c r="F15" s="31" t="s">
        <v>597</v>
      </c>
      <c r="G15" s="31"/>
      <c r="H15" s="31"/>
      <c r="I15" s="31"/>
      <c r="J15" s="31"/>
    </row>
    <row r="16" spans="2:10" x14ac:dyDescent="0.25">
      <c r="B16" s="31"/>
      <c r="C16" s="31" t="s">
        <v>592</v>
      </c>
      <c r="D16" s="31"/>
      <c r="E16" s="31"/>
      <c r="F16" s="31"/>
      <c r="G16" s="31"/>
      <c r="H16" s="31" t="s">
        <v>598</v>
      </c>
      <c r="I16" s="31"/>
      <c r="J16" s="31"/>
    </row>
    <row r="17" spans="2:10" x14ac:dyDescent="0.25">
      <c r="B17" s="31" t="s">
        <v>599</v>
      </c>
      <c r="C17" s="31"/>
      <c r="D17" s="31"/>
      <c r="E17" s="31"/>
      <c r="F17" s="31"/>
      <c r="G17" s="31"/>
      <c r="H17" s="31"/>
      <c r="I17" s="31"/>
      <c r="J17" s="31"/>
    </row>
    <row r="19" spans="2:10" x14ac:dyDescent="0.25">
      <c r="B19" s="10" t="s">
        <v>600</v>
      </c>
    </row>
    <row r="21" spans="2:10" x14ac:dyDescent="0.25">
      <c r="B21" s="31" t="s">
        <v>601</v>
      </c>
      <c r="C21" s="31"/>
      <c r="D21" s="31"/>
      <c r="E21" s="31"/>
      <c r="F21" s="31"/>
      <c r="G21" s="31"/>
      <c r="H21" s="31"/>
      <c r="I21" s="31"/>
      <c r="J21" s="31"/>
    </row>
    <row r="22" spans="2:10" x14ac:dyDescent="0.25">
      <c r="B22" s="31" t="s">
        <v>604</v>
      </c>
      <c r="C22" s="31"/>
      <c r="D22" s="31"/>
      <c r="E22" s="31"/>
      <c r="F22" s="31"/>
      <c r="G22" s="31"/>
      <c r="H22" s="31"/>
      <c r="I22" s="31"/>
      <c r="J22" s="31"/>
    </row>
    <row r="23" spans="2:10" x14ac:dyDescent="0.25">
      <c r="B23" s="31" t="s">
        <v>294</v>
      </c>
      <c r="C23" s="31"/>
      <c r="D23" s="31"/>
      <c r="E23" s="31"/>
      <c r="F23" s="31"/>
      <c r="G23" s="31"/>
      <c r="H23" s="31"/>
      <c r="I23" s="31"/>
      <c r="J23" s="31"/>
    </row>
    <row r="24" spans="2:10" x14ac:dyDescent="0.25">
      <c r="B24" s="31" t="s">
        <v>606</v>
      </c>
      <c r="C24" s="31"/>
      <c r="D24" s="31"/>
      <c r="E24" s="31"/>
      <c r="F24" s="31"/>
      <c r="G24" s="31"/>
      <c r="H24" s="31"/>
      <c r="I24" s="31"/>
      <c r="J24" s="31"/>
    </row>
    <row r="25" spans="2:10" x14ac:dyDescent="0.25">
      <c r="B25" s="31" t="s">
        <v>607</v>
      </c>
      <c r="C25" s="31"/>
      <c r="D25" s="31"/>
      <c r="E25" s="31"/>
      <c r="F25" s="31"/>
      <c r="G25" s="31"/>
      <c r="H25" s="31"/>
      <c r="I25" s="31"/>
      <c r="J25" s="31"/>
    </row>
    <row r="26" spans="2:10" x14ac:dyDescent="0.25">
      <c r="B26" s="31"/>
      <c r="C26" s="31"/>
      <c r="D26" s="31"/>
      <c r="E26" s="31"/>
      <c r="F26" s="31"/>
      <c r="G26" s="31"/>
      <c r="H26" s="31"/>
      <c r="I26" s="31"/>
      <c r="J26" s="31"/>
    </row>
    <row r="27" spans="2:10" x14ac:dyDescent="0.25">
      <c r="B27" s="31" t="s">
        <v>341</v>
      </c>
      <c r="C27" s="31"/>
      <c r="D27" s="31"/>
      <c r="E27" s="31"/>
      <c r="F27" s="31"/>
      <c r="G27" s="31"/>
      <c r="H27" s="31"/>
      <c r="I27" s="31"/>
      <c r="J27" s="31"/>
    </row>
    <row r="28" spans="2:10" x14ac:dyDescent="0.25">
      <c r="B28" s="31" t="s">
        <v>605</v>
      </c>
      <c r="C28" s="31"/>
      <c r="D28" s="31"/>
      <c r="E28" s="31"/>
      <c r="F28" s="31"/>
      <c r="G28" s="31"/>
      <c r="H28" s="31"/>
      <c r="I28" s="31"/>
      <c r="J28" s="31"/>
    </row>
    <row r="29" spans="2:10" x14ac:dyDescent="0.25">
      <c r="B29" s="31"/>
      <c r="C29" s="31"/>
      <c r="D29" s="31"/>
      <c r="E29" s="31"/>
      <c r="F29" s="31"/>
      <c r="G29" s="31"/>
      <c r="H29" s="31"/>
      <c r="I29" s="31"/>
      <c r="J29" s="31"/>
    </row>
    <row r="30" spans="2:10" x14ac:dyDescent="0.25">
      <c r="B30" s="31"/>
      <c r="C30" s="31"/>
      <c r="D30" s="31"/>
      <c r="E30" s="31"/>
      <c r="F30" s="31"/>
      <c r="G30" s="31"/>
      <c r="H30" s="31"/>
      <c r="I30" s="31"/>
      <c r="J30" s="31"/>
    </row>
    <row r="31" spans="2:10" x14ac:dyDescent="0.25">
      <c r="B31" s="31"/>
      <c r="C31" s="31"/>
      <c r="D31" s="31"/>
      <c r="E31" s="31"/>
      <c r="F31" s="31"/>
      <c r="G31" s="31"/>
      <c r="H31" s="31"/>
      <c r="I31" s="31"/>
      <c r="J31" s="3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29" zoomScaleNormal="100" workbookViewId="0">
      <selection activeCell="C49" sqref="C49:C52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107</v>
      </c>
      <c r="B1" s="13" t="s">
        <v>87</v>
      </c>
      <c r="C1" s="13" t="s">
        <v>150</v>
      </c>
    </row>
    <row r="2" spans="1:5" s="13" customFormat="1" hidden="1" x14ac:dyDescent="0.25">
      <c r="A2" s="13" t="s">
        <v>108</v>
      </c>
      <c r="B2" s="14" t="s">
        <v>88</v>
      </c>
      <c r="C2" s="13" t="s">
        <v>151</v>
      </c>
    </row>
    <row r="3" spans="1:5" s="13" customFormat="1" hidden="1" x14ac:dyDescent="0.25">
      <c r="B3" s="13" t="s">
        <v>98</v>
      </c>
      <c r="C3" s="13" t="s">
        <v>290</v>
      </c>
    </row>
    <row r="4" spans="1:5" s="13" customFormat="1" hidden="1" x14ac:dyDescent="0.25">
      <c r="A4" s="13" t="s">
        <v>99</v>
      </c>
      <c r="B4" s="13" t="s">
        <v>100</v>
      </c>
      <c r="C4" s="13" t="s">
        <v>291</v>
      </c>
    </row>
    <row r="5" spans="1:5" s="13" customFormat="1" hidden="1" x14ac:dyDescent="0.25">
      <c r="A5" s="13" t="s">
        <v>85</v>
      </c>
      <c r="B5" s="13" t="s">
        <v>105</v>
      </c>
      <c r="C5" s="13" t="str">
        <f>"_table --fields="</f>
        <v>_table --fields=</v>
      </c>
    </row>
    <row r="6" spans="1:5" s="13" customFormat="1" hidden="1" x14ac:dyDescent="0.25">
      <c r="A6" s="13" t="s">
        <v>86</v>
      </c>
      <c r="B6" s="13" t="s">
        <v>239</v>
      </c>
      <c r="C6" s="13" t="s">
        <v>98</v>
      </c>
    </row>
    <row r="7" spans="1:5" x14ac:dyDescent="0.25"/>
    <row r="8" spans="1:5" x14ac:dyDescent="0.25">
      <c r="B8" s="10" t="s">
        <v>102</v>
      </c>
    </row>
    <row r="9" spans="1:5" x14ac:dyDescent="0.25">
      <c r="B9" s="17" t="s">
        <v>103</v>
      </c>
      <c r="C9" s="17"/>
      <c r="D9" s="17"/>
      <c r="E9" s="17"/>
    </row>
    <row r="10" spans="1:5" x14ac:dyDescent="0.25">
      <c r="B10" s="16" t="s">
        <v>101</v>
      </c>
    </row>
    <row r="11" spans="1:5" x14ac:dyDescent="0.25"/>
    <row r="12" spans="1:5" x14ac:dyDescent="0.25">
      <c r="B12" s="41" t="s">
        <v>409</v>
      </c>
    </row>
    <row r="13" spans="1:5" hidden="1" x14ac:dyDescent="0.25"/>
    <row r="14" spans="1:5" hidden="1" x14ac:dyDescent="0.25">
      <c r="B14" s="10" t="s">
        <v>106</v>
      </c>
      <c r="C14" s="42" t="str">
        <f>'Start project'!C13</f>
        <v>smartChartv1</v>
      </c>
      <c r="D14" s="23"/>
    </row>
    <row r="15" spans="1:5" hidden="1" x14ac:dyDescent="0.25">
      <c r="B15" s="10" t="s">
        <v>235</v>
      </c>
      <c r="C15" s="42" t="str">
        <f>'Start project'!C14</f>
        <v>github</v>
      </c>
      <c r="D15" s="23"/>
    </row>
    <row r="16" spans="1:5" x14ac:dyDescent="0.25"/>
    <row r="17" spans="2:7" x14ac:dyDescent="0.25">
      <c r="B17" s="10" t="s">
        <v>410</v>
      </c>
    </row>
    <row r="18" spans="2:7" x14ac:dyDescent="0.25">
      <c r="B18" s="17" t="s">
        <v>84</v>
      </c>
      <c r="C18" s="17" t="str">
        <f>"cd c:\wamp\www\"&amp;C15&amp;"\"&amp;C14</f>
        <v>cd c:\wamp\www\github\smartChartv1</v>
      </c>
      <c r="D18" s="17"/>
      <c r="E18" s="17"/>
      <c r="F18" s="17"/>
      <c r="G18" s="17"/>
    </row>
    <row r="19" spans="2:7" x14ac:dyDescent="0.25">
      <c r="B19" s="17" t="s">
        <v>84</v>
      </c>
      <c r="C19" s="17" t="s">
        <v>9</v>
      </c>
      <c r="D19" s="17"/>
      <c r="E19" s="17"/>
      <c r="F19" s="17"/>
      <c r="G19" s="17"/>
    </row>
    <row r="20" spans="2:7" x14ac:dyDescent="0.25">
      <c r="B20" s="17" t="s">
        <v>84</v>
      </c>
      <c r="C20" s="17" t="s">
        <v>52</v>
      </c>
      <c r="D20" s="17"/>
      <c r="E20" s="17"/>
      <c r="F20" s="17"/>
      <c r="G20" s="17"/>
    </row>
    <row r="21" spans="2:7" x14ac:dyDescent="0.25"/>
    <row r="22" spans="2:7" x14ac:dyDescent="0.25">
      <c r="B22" s="10" t="s">
        <v>411</v>
      </c>
    </row>
    <row r="23" spans="2:7" x14ac:dyDescent="0.25">
      <c r="B23" s="17" t="s">
        <v>84</v>
      </c>
      <c r="C23" s="17" t="str">
        <f>"cd c:\wamp\www\"&amp;C15&amp;"\"&amp;C14</f>
        <v>cd c:\wamp\www\github\smartChartv1</v>
      </c>
      <c r="D23" s="17"/>
      <c r="E23" s="17"/>
      <c r="F23" s="17"/>
      <c r="G23" s="17"/>
    </row>
    <row r="24" spans="2:7" x14ac:dyDescent="0.25"/>
    <row r="25" spans="2:7" s="46" customFormat="1" x14ac:dyDescent="0.25"/>
    <row r="26" spans="2:7" x14ac:dyDescent="0.25">
      <c r="B26" s="10" t="s">
        <v>295</v>
      </c>
    </row>
    <row r="27" spans="2:7" x14ac:dyDescent="0.25">
      <c r="B27" s="33" t="s">
        <v>112</v>
      </c>
      <c r="C27" s="34" t="s">
        <v>54</v>
      </c>
      <c r="D27" s="35"/>
    </row>
    <row r="28" spans="2:7" x14ac:dyDescent="0.25">
      <c r="B28" s="10" t="s">
        <v>296</v>
      </c>
    </row>
    <row r="29" spans="2:7" x14ac:dyDescent="0.25"/>
    <row r="30" spans="2:7" x14ac:dyDescent="0.25">
      <c r="B30" s="10" t="s">
        <v>412</v>
      </c>
    </row>
    <row r="31" spans="2:7" x14ac:dyDescent="0.25">
      <c r="B31" s="10" t="s">
        <v>304</v>
      </c>
      <c r="C31" s="19"/>
      <c r="E31" s="19"/>
    </row>
    <row r="32" spans="2:7" x14ac:dyDescent="0.25">
      <c r="C32" s="19"/>
      <c r="E32" s="19"/>
    </row>
    <row r="33" spans="2:8" x14ac:dyDescent="0.25">
      <c r="B33" s="10" t="s">
        <v>299</v>
      </c>
      <c r="C33" s="19"/>
      <c r="D33" s="9" t="s">
        <v>556</v>
      </c>
      <c r="E33" s="19" t="s">
        <v>297</v>
      </c>
      <c r="G33" s="12" t="s">
        <v>298</v>
      </c>
      <c r="H33" s="37" t="str">
        <f>D33</f>
        <v>temporaluser</v>
      </c>
    </row>
    <row r="34" spans="2:8" x14ac:dyDescent="0.25">
      <c r="B34" s="10" t="s">
        <v>300</v>
      </c>
      <c r="C34" s="19"/>
      <c r="D34" s="9" t="s">
        <v>552</v>
      </c>
      <c r="E34" s="19" t="str">
        <f>E33&amp;D33&amp;"/"</f>
        <v>app/views/temporaluser/</v>
      </c>
      <c r="G34" s="12" t="s">
        <v>301</v>
      </c>
      <c r="H34" s="37" t="str">
        <f>D34&amp;".blade.php"</f>
        <v>a_base.blade.php</v>
      </c>
    </row>
    <row r="35" spans="2:8" x14ac:dyDescent="0.25">
      <c r="B35" s="17" t="s">
        <v>84</v>
      </c>
      <c r="C35" s="17" t="str">
        <f>"mkdir "&amp;E33&amp;D33</f>
        <v>mkdir app/views/temporaluser</v>
      </c>
      <c r="D35" s="17"/>
      <c r="E35" s="17"/>
      <c r="F35" s="17"/>
      <c r="G35" s="17"/>
      <c r="H35" s="19"/>
    </row>
    <row r="36" spans="2:8" x14ac:dyDescent="0.25">
      <c r="B36" s="17" t="s">
        <v>84</v>
      </c>
      <c r="C36" s="17" t="str">
        <f>"php artisan generate:view --path="&amp;B3&amp;"app/views/"&amp;D33&amp;B3&amp;" "&amp;D34</f>
        <v>php artisan generate:view --path="app/views/temporaluser" a_base</v>
      </c>
      <c r="D36" s="17"/>
      <c r="E36" s="17"/>
      <c r="F36" s="17"/>
      <c r="G36" s="17"/>
      <c r="H36" s="12" t="str">
        <f>UPPER(LEFT(D33,1))&amp;RIGHT(D33,LEN(D33)-1)&amp;"Controller"</f>
        <v>TemporaluserController</v>
      </c>
    </row>
    <row r="37" spans="2:8" x14ac:dyDescent="0.25">
      <c r="B37" s="17" t="s">
        <v>84</v>
      </c>
      <c r="C37" s="17" t="str">
        <f>A4&amp;B5&amp;H36</f>
        <v>php artisan generate:controller TemporaluserController</v>
      </c>
      <c r="D37" s="17"/>
      <c r="E37" s="17"/>
      <c r="F37" s="17"/>
      <c r="G37" s="17"/>
    </row>
    <row r="38" spans="2:8" x14ac:dyDescent="0.25">
      <c r="C38" s="19"/>
      <c r="E38" s="19"/>
    </row>
    <row r="39" spans="2:8" x14ac:dyDescent="0.25">
      <c r="B39" s="10" t="s">
        <v>302</v>
      </c>
      <c r="C39" s="19" t="str">
        <f>E34&amp;H34</f>
        <v>app/views/temporaluser/a_base.blade.php</v>
      </c>
      <c r="E39" s="19"/>
      <c r="F39" s="10" t="s">
        <v>303</v>
      </c>
    </row>
    <row r="40" spans="2:8" x14ac:dyDescent="0.25">
      <c r="C40" s="19"/>
      <c r="E40" s="19"/>
    </row>
    <row r="41" spans="2:8" x14ac:dyDescent="0.25">
      <c r="C41" s="39" t="s">
        <v>305</v>
      </c>
      <c r="D41" s="23"/>
      <c r="E41" s="23"/>
      <c r="F41" s="23"/>
      <c r="G41" s="23"/>
      <c r="H41" s="23"/>
    </row>
    <row r="42" spans="2:8" x14ac:dyDescent="0.25">
      <c r="C42" s="40" t="s">
        <v>329</v>
      </c>
      <c r="D42" s="23"/>
      <c r="E42" s="23" t="s">
        <v>115</v>
      </c>
      <c r="F42" s="23"/>
      <c r="G42" s="23"/>
      <c r="H42" s="23"/>
    </row>
    <row r="43" spans="2:8" x14ac:dyDescent="0.25">
      <c r="C43" s="40" t="s">
        <v>330</v>
      </c>
      <c r="D43" s="23"/>
      <c r="E43" s="23"/>
      <c r="F43" s="23"/>
      <c r="G43" s="23"/>
      <c r="H43" s="23"/>
    </row>
    <row r="44" spans="2:8" x14ac:dyDescent="0.25">
      <c r="C44" s="39" t="s">
        <v>331</v>
      </c>
      <c r="D44" s="23"/>
      <c r="E44" s="23"/>
      <c r="F44" s="23"/>
      <c r="G44" s="23"/>
      <c r="H44" s="23"/>
    </row>
    <row r="45" spans="2:8" x14ac:dyDescent="0.25">
      <c r="C45" s="23"/>
      <c r="D45" s="31" t="s">
        <v>116</v>
      </c>
      <c r="E45" s="23"/>
      <c r="F45" s="23"/>
      <c r="G45" s="23"/>
      <c r="H45" s="23"/>
    </row>
    <row r="46" spans="2:8" x14ac:dyDescent="0.25">
      <c r="C46" s="39" t="s">
        <v>330</v>
      </c>
      <c r="D46" s="23"/>
      <c r="E46" s="23"/>
      <c r="F46" s="23"/>
      <c r="G46" s="23"/>
      <c r="H46" s="23"/>
    </row>
    <row r="47" spans="2:8" x14ac:dyDescent="0.25"/>
    <row r="48" spans="2:8" x14ac:dyDescent="0.25">
      <c r="B48" s="10" t="s">
        <v>302</v>
      </c>
      <c r="C48" s="10" t="s">
        <v>104</v>
      </c>
      <c r="D48" s="10" t="str">
        <f>" app/Controllers/"&amp;H36&amp;".php"</f>
        <v xml:space="preserve"> app/Controllers/TemporaluserController.php</v>
      </c>
      <c r="G48" s="12" t="str">
        <f>UPPER(LEFT(D34,1))&amp;RIGHT(D34,LEN(D34)-1)</f>
        <v>A_base</v>
      </c>
      <c r="H48" s="10" t="s">
        <v>303</v>
      </c>
    </row>
    <row r="49" spans="2:8" x14ac:dyDescent="0.25">
      <c r="C49" s="31" t="str">
        <f>"public function getIndex() {"</f>
        <v>public function getIndex() {</v>
      </c>
      <c r="D49" s="23"/>
      <c r="E49" s="23"/>
      <c r="F49" s="23"/>
      <c r="G49" s="23"/>
      <c r="H49" s="23"/>
    </row>
    <row r="50" spans="2:8" x14ac:dyDescent="0.25">
      <c r="C50" s="31" t="str">
        <f>"    return View::make('"&amp;D33&amp;IF(D33&lt;&gt;"",".","")&amp;D34&amp;"'"&amp;")"</f>
        <v xml:space="preserve">    return View::make('temporaluser.a_base')</v>
      </c>
      <c r="D50" s="23"/>
      <c r="E50" s="23"/>
      <c r="F50" s="23"/>
      <c r="G50" s="23"/>
      <c r="H50" s="23"/>
    </row>
    <row r="51" spans="2:8" x14ac:dyDescent="0.25">
      <c r="C51" s="31" t="str">
        <f>"      -&gt;with('title','"&amp;D34&amp;"');"</f>
        <v xml:space="preserve">      -&gt;with('title','a_base');</v>
      </c>
      <c r="D51" s="23"/>
      <c r="E51" s="23"/>
      <c r="F51" s="23"/>
      <c r="G51" s="23"/>
      <c r="H51" s="23"/>
    </row>
    <row r="52" spans="2:8" x14ac:dyDescent="0.25">
      <c r="C52" s="31" t="s">
        <v>307</v>
      </c>
      <c r="D52" s="23"/>
      <c r="E52" s="23"/>
      <c r="F52" s="23"/>
      <c r="G52" s="23"/>
      <c r="H52" s="23"/>
    </row>
    <row r="53" spans="2:8" x14ac:dyDescent="0.25">
      <c r="C53" s="19"/>
      <c r="E53" s="19"/>
    </row>
    <row r="54" spans="2:8" x14ac:dyDescent="0.25">
      <c r="B54" s="10" t="s">
        <v>306</v>
      </c>
      <c r="C54" s="19"/>
      <c r="E54" s="19"/>
    </row>
    <row r="55" spans="2:8" x14ac:dyDescent="0.25">
      <c r="C55" s="31" t="str">
        <f>B6&amp;D33&amp;C1&amp;H36&amp;C2</f>
        <v>Route::controller('temporaluser','TemporaluserController');</v>
      </c>
      <c r="D55" s="23"/>
      <c r="E55" s="23"/>
      <c r="F55" s="23"/>
      <c r="G55" s="23"/>
      <c r="H55" s="23"/>
    </row>
    <row r="56" spans="2:8" x14ac:dyDescent="0.25">
      <c r="C56" s="19"/>
      <c r="E56" s="19"/>
    </row>
    <row r="57" spans="2:8" ht="23.25" x14ac:dyDescent="0.35">
      <c r="B57" s="78" t="s">
        <v>416</v>
      </c>
      <c r="C57" s="77"/>
      <c r="D57" s="77"/>
      <c r="E57" s="19"/>
    </row>
    <row r="58" spans="2:8" x14ac:dyDescent="0.25"/>
    <row r="59" spans="2:8" hidden="1" x14ac:dyDescent="0.25"/>
    <row r="60" spans="2:8" hidden="1" x14ac:dyDescent="0.25"/>
    <row r="61" spans="2:8" hidden="1" x14ac:dyDescent="0.25"/>
    <row r="62" spans="2:8" hidden="1" x14ac:dyDescent="0.25"/>
    <row r="63" spans="2:8" hidden="1" x14ac:dyDescent="0.25"/>
    <row r="64" spans="2:8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x14ac:dyDescent="0.25"/>
  </sheetData>
  <mergeCells count="1">
    <mergeCell ref="B57:D57"/>
  </mergeCells>
  <hyperlinks>
    <hyperlink ref="B57" location="'tables and models'!A1" display="Tables and models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2"/>
  <sheetViews>
    <sheetView topLeftCell="A7" zoomScaleNormal="100" workbookViewId="0">
      <pane ySplit="3" topLeftCell="A10" activePane="bottomLeft" state="frozen"/>
      <selection activeCell="A7" sqref="A7"/>
      <selection pane="bottomLeft" activeCell="J11" sqref="J11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107</v>
      </c>
      <c r="B1" s="13" t="s">
        <v>87</v>
      </c>
      <c r="C1" s="13" t="s">
        <v>150</v>
      </c>
    </row>
    <row r="2" spans="1:5" s="13" customFormat="1" hidden="1" x14ac:dyDescent="0.25">
      <c r="A2" s="13" t="s">
        <v>108</v>
      </c>
      <c r="B2" s="14" t="s">
        <v>88</v>
      </c>
      <c r="C2" s="13" t="s">
        <v>151</v>
      </c>
    </row>
    <row r="3" spans="1:5" s="13" customFormat="1" hidden="1" x14ac:dyDescent="0.25">
      <c r="B3" s="13" t="s">
        <v>98</v>
      </c>
      <c r="C3" s="13" t="s">
        <v>290</v>
      </c>
    </row>
    <row r="4" spans="1:5" s="13" customFormat="1" hidden="1" x14ac:dyDescent="0.25">
      <c r="A4" s="13" t="s">
        <v>99</v>
      </c>
      <c r="B4" s="13" t="s">
        <v>100</v>
      </c>
      <c r="C4" s="13" t="s">
        <v>291</v>
      </c>
    </row>
    <row r="5" spans="1:5" s="13" customFormat="1" hidden="1" x14ac:dyDescent="0.25">
      <c r="A5" s="13" t="s">
        <v>85</v>
      </c>
      <c r="B5" s="13" t="s">
        <v>105</v>
      </c>
      <c r="C5" s="13" t="str">
        <f>"_table --fields="</f>
        <v>_table --fields=</v>
      </c>
    </row>
    <row r="6" spans="1:5" s="13" customFormat="1" hidden="1" x14ac:dyDescent="0.25">
      <c r="A6" s="13" t="s">
        <v>86</v>
      </c>
      <c r="B6" s="13" t="s">
        <v>239</v>
      </c>
      <c r="C6" s="13" t="s">
        <v>98</v>
      </c>
    </row>
    <row r="7" spans="1:5" s="9" customFormat="1" x14ac:dyDescent="0.25"/>
    <row r="8" spans="1:5" s="9" customFormat="1" x14ac:dyDescent="0.25"/>
    <row r="9" spans="1:5" s="9" customFormat="1" x14ac:dyDescent="0.25"/>
    <row r="10" spans="1:5" x14ac:dyDescent="0.25"/>
    <row r="11" spans="1:5" x14ac:dyDescent="0.25">
      <c r="B11" s="10" t="s">
        <v>102</v>
      </c>
    </row>
    <row r="12" spans="1:5" x14ac:dyDescent="0.25">
      <c r="B12" s="17" t="s">
        <v>103</v>
      </c>
      <c r="C12" s="17"/>
      <c r="D12" s="17"/>
      <c r="E12" s="17"/>
    </row>
    <row r="13" spans="1:5" x14ac:dyDescent="0.25">
      <c r="B13" s="16" t="s">
        <v>101</v>
      </c>
    </row>
    <row r="14" spans="1:5" x14ac:dyDescent="0.25"/>
    <row r="15" spans="1:5" x14ac:dyDescent="0.25">
      <c r="B15" s="41" t="s">
        <v>409</v>
      </c>
    </row>
    <row r="16" spans="1:5" hidden="1" x14ac:dyDescent="0.25"/>
    <row r="17" spans="2:7" hidden="1" x14ac:dyDescent="0.25">
      <c r="B17" s="10" t="s">
        <v>106</v>
      </c>
      <c r="C17" s="42" t="str">
        <f>'Start project'!C13</f>
        <v>smartChartv1</v>
      </c>
      <c r="D17" s="23"/>
    </row>
    <row r="18" spans="2:7" hidden="1" x14ac:dyDescent="0.25">
      <c r="B18" s="10" t="s">
        <v>235</v>
      </c>
      <c r="C18" s="42" t="str">
        <f>'Start project'!C14</f>
        <v>github</v>
      </c>
      <c r="D18" s="23"/>
    </row>
    <row r="19" spans="2:7" x14ac:dyDescent="0.25"/>
    <row r="20" spans="2:7" x14ac:dyDescent="0.25">
      <c r="B20" s="10" t="s">
        <v>410</v>
      </c>
    </row>
    <row r="21" spans="2:7" x14ac:dyDescent="0.25">
      <c r="B21" s="17" t="s">
        <v>84</v>
      </c>
      <c r="C21" s="17" t="str">
        <f>"cd c:\wamp\www\"&amp;C18&amp;"\"&amp;C17</f>
        <v>cd c:\wamp\www\github\smartChartv1</v>
      </c>
      <c r="D21" s="17"/>
      <c r="E21" s="17"/>
      <c r="F21" s="17"/>
      <c r="G21" s="17"/>
    </row>
    <row r="22" spans="2:7" x14ac:dyDescent="0.25">
      <c r="B22" s="17" t="s">
        <v>84</v>
      </c>
      <c r="C22" s="17" t="s">
        <v>9</v>
      </c>
      <c r="D22" s="17"/>
      <c r="E22" s="17"/>
      <c r="F22" s="17"/>
      <c r="G22" s="17"/>
    </row>
    <row r="23" spans="2:7" x14ac:dyDescent="0.25">
      <c r="B23" s="17" t="s">
        <v>84</v>
      </c>
      <c r="C23" s="17" t="s">
        <v>52</v>
      </c>
      <c r="D23" s="17"/>
      <c r="E23" s="17"/>
      <c r="F23" s="17"/>
      <c r="G23" s="17"/>
    </row>
    <row r="24" spans="2:7" x14ac:dyDescent="0.25"/>
    <row r="25" spans="2:7" x14ac:dyDescent="0.25">
      <c r="B25" s="10" t="s">
        <v>411</v>
      </c>
    </row>
    <row r="26" spans="2:7" x14ac:dyDescent="0.25">
      <c r="B26" s="17" t="s">
        <v>84</v>
      </c>
      <c r="C26" s="17" t="str">
        <f>"cd c:\wamp\www\"&amp;C18&amp;"\"&amp;C17</f>
        <v>cd c:\wamp\www\github\smartChartv1</v>
      </c>
      <c r="D26" s="17"/>
      <c r="E26" s="17"/>
      <c r="F26" s="17"/>
      <c r="G26" s="17"/>
    </row>
    <row r="27" spans="2:7" x14ac:dyDescent="0.25"/>
    <row r="28" spans="2:7" x14ac:dyDescent="0.25">
      <c r="B28" s="10" t="s">
        <v>295</v>
      </c>
    </row>
    <row r="29" spans="2:7" x14ac:dyDescent="0.25">
      <c r="B29" s="33" t="s">
        <v>112</v>
      </c>
      <c r="C29" s="34" t="s">
        <v>54</v>
      </c>
      <c r="D29" s="35"/>
    </row>
    <row r="30" spans="2:7" x14ac:dyDescent="0.25">
      <c r="B30" s="10" t="s">
        <v>296</v>
      </c>
    </row>
    <row r="31" spans="2:7" x14ac:dyDescent="0.25"/>
    <row r="32" spans="2:7" x14ac:dyDescent="0.25"/>
    <row r="33" spans="2:19" x14ac:dyDescent="0.25">
      <c r="F33" s="10" t="s">
        <v>339</v>
      </c>
    </row>
    <row r="34" spans="2:19" x14ac:dyDescent="0.25">
      <c r="B34" s="10" t="s">
        <v>56</v>
      </c>
      <c r="C34" s="9" t="s">
        <v>550</v>
      </c>
      <c r="D34" s="9"/>
      <c r="F34" s="31" t="str">
        <f>"   'database'  =&gt; '"&amp;C34&amp;"',"</f>
        <v xml:space="preserve">   'database'  =&gt; 'healmy5_sentrytest2',</v>
      </c>
      <c r="G34" s="23"/>
      <c r="H34" s="23"/>
      <c r="I34" s="23"/>
      <c r="J34" s="23"/>
      <c r="K34" s="23"/>
    </row>
    <row r="35" spans="2:19" x14ac:dyDescent="0.25">
      <c r="B35" s="10" t="s">
        <v>57</v>
      </c>
      <c r="C35" s="9" t="s">
        <v>503</v>
      </c>
      <c r="D35" s="9"/>
      <c r="F35" s="31" t="str">
        <f>"   'username'  =&gt; '"&amp;C35&amp;"',"</f>
        <v xml:space="preserve">   'username'  =&gt; 'root',</v>
      </c>
      <c r="G35" s="23"/>
      <c r="H35" s="23"/>
      <c r="I35" s="23"/>
      <c r="J35" s="23"/>
      <c r="K35" s="23"/>
      <c r="M35" s="12" t="s">
        <v>97</v>
      </c>
    </row>
    <row r="36" spans="2:19" x14ac:dyDescent="0.25">
      <c r="B36" s="10" t="s">
        <v>58</v>
      </c>
      <c r="C36" s="9"/>
      <c r="D36" s="9"/>
      <c r="F36" s="31" t="str">
        <f>"   'password'  =&gt; '"&amp;C36&amp;"',"</f>
        <v xml:space="preserve">   'password'  =&gt; '',</v>
      </c>
      <c r="G36" s="23"/>
      <c r="H36" s="23"/>
      <c r="I36" s="23"/>
      <c r="J36" s="23"/>
      <c r="K36" s="23"/>
      <c r="M36" s="12" t="str">
        <f>IF(SUM(J41:K50)&gt;0,B2&amp;P50&amp;Q50&amp;B3,"")</f>
        <v>--fields="name:string,header:string,tooltip:string,display:tinyinteger,bsystem:string"</v>
      </c>
    </row>
    <row r="37" spans="2:19" x14ac:dyDescent="0.25"/>
    <row r="38" spans="2:19" x14ac:dyDescent="0.25">
      <c r="B38" s="10" t="s">
        <v>59</v>
      </c>
    </row>
    <row r="39" spans="2:19" x14ac:dyDescent="0.25">
      <c r="B39" s="10" t="s">
        <v>60</v>
      </c>
      <c r="D39" s="9" t="s">
        <v>569</v>
      </c>
      <c r="F39" s="12" t="str">
        <f>LEFT(D39,LEN(D39)-1)</f>
        <v>bfield</v>
      </c>
      <c r="G39" s="12" t="str">
        <f>UPPER(LEFT(F39,1))&amp;RIGHT(F39,LEN(F39)-1)</f>
        <v>Bfield</v>
      </c>
    </row>
    <row r="40" spans="2:19" x14ac:dyDescent="0.25">
      <c r="C40" s="10" t="s">
        <v>81</v>
      </c>
      <c r="D40" s="10" t="s">
        <v>82</v>
      </c>
      <c r="G40" s="10" t="s">
        <v>81</v>
      </c>
      <c r="H40" s="10" t="s">
        <v>82</v>
      </c>
      <c r="J40" s="12" t="s">
        <v>322</v>
      </c>
      <c r="K40" s="12"/>
      <c r="M40" s="12" t="s">
        <v>89</v>
      </c>
      <c r="N40" s="12" t="s">
        <v>96</v>
      </c>
      <c r="S40" s="12" t="s">
        <v>326</v>
      </c>
    </row>
    <row r="41" spans="2:19" x14ac:dyDescent="0.25">
      <c r="B41" s="10" t="s">
        <v>61</v>
      </c>
      <c r="C41" s="9" t="s">
        <v>156</v>
      </c>
      <c r="D41" s="9" t="s">
        <v>91</v>
      </c>
      <c r="F41" s="10" t="s">
        <v>71</v>
      </c>
      <c r="G41" s="9"/>
      <c r="H41" s="9"/>
      <c r="J41" s="12">
        <f>IF(C41="",0,1)</f>
        <v>1</v>
      </c>
      <c r="K41" s="12">
        <f>IF(G41="",0,1)</f>
        <v>0</v>
      </c>
      <c r="M41" s="12" t="s">
        <v>90</v>
      </c>
      <c r="N41" s="36" t="str">
        <f>IF(AND(C41&lt;&gt;"",D41&lt;&gt;""),IF(N40="concatenator1","",",")&amp;C41&amp;":"&amp;D41,"")</f>
        <v>name:string</v>
      </c>
      <c r="O41" s="36" t="str">
        <f>IF(AND(G41&lt;&gt;"",H41&lt;&gt;""),","&amp;G41&amp;":"&amp;H41,"")</f>
        <v/>
      </c>
      <c r="P41" s="36" t="str">
        <f>P40&amp;N41</f>
        <v>name:string</v>
      </c>
      <c r="Q41" s="36" t="str">
        <f>Q40&amp;O41</f>
        <v/>
      </c>
      <c r="S41" s="36" t="s">
        <v>327</v>
      </c>
    </row>
    <row r="42" spans="2:19" x14ac:dyDescent="0.25">
      <c r="B42" s="10" t="s">
        <v>62</v>
      </c>
      <c r="C42" s="9" t="s">
        <v>570</v>
      </c>
      <c r="D42" s="9" t="s">
        <v>91</v>
      </c>
      <c r="F42" s="10" t="s">
        <v>72</v>
      </c>
      <c r="G42" s="9"/>
      <c r="H42" s="9"/>
      <c r="J42" s="12">
        <f t="shared" ref="J42:J50" si="0">IF(C42="",0,1)</f>
        <v>1</v>
      </c>
      <c r="K42" s="12">
        <f t="shared" ref="K42:K50" si="1">IF(G42="",0,1)</f>
        <v>0</v>
      </c>
      <c r="M42" s="12" t="s">
        <v>91</v>
      </c>
      <c r="N42" s="36" t="str">
        <f t="shared" ref="N42:N50" si="2">IF(AND(C42&lt;&gt;"",D42&lt;&gt;""),IF(N41="concatenator1","",",")&amp;C42&amp;":"&amp;D42,"")</f>
        <v>,header:string</v>
      </c>
      <c r="O42" s="36" t="str">
        <f t="shared" ref="O42:O50" si="3">IF(AND(G42&lt;&gt;"",H42&lt;&gt;""),","&amp;G42&amp;":"&amp;H42,"")</f>
        <v/>
      </c>
      <c r="P42" s="36" t="str">
        <f t="shared" ref="P42:Q50" si="4">P41&amp;N42</f>
        <v>name:string,header:string</v>
      </c>
      <c r="Q42" s="36" t="str">
        <f t="shared" si="4"/>
        <v/>
      </c>
      <c r="S42" s="36" t="s">
        <v>328</v>
      </c>
    </row>
    <row r="43" spans="2:19" x14ac:dyDescent="0.25">
      <c r="B43" s="10" t="s">
        <v>63</v>
      </c>
      <c r="C43" s="9" t="s">
        <v>571</v>
      </c>
      <c r="D43" s="9" t="s">
        <v>91</v>
      </c>
      <c r="F43" s="10" t="s">
        <v>73</v>
      </c>
      <c r="G43" s="9"/>
      <c r="H43" s="9"/>
      <c r="J43" s="12">
        <f t="shared" si="0"/>
        <v>1</v>
      </c>
      <c r="K43" s="12">
        <f t="shared" si="1"/>
        <v>0</v>
      </c>
      <c r="M43" s="12" t="s">
        <v>92</v>
      </c>
      <c r="N43" s="36" t="str">
        <f t="shared" si="2"/>
        <v>,tooltip:string</v>
      </c>
      <c r="O43" s="36" t="str">
        <f t="shared" si="3"/>
        <v/>
      </c>
      <c r="P43" s="36" t="str">
        <f t="shared" si="4"/>
        <v>name:string,header:string,tooltip:string</v>
      </c>
      <c r="Q43" s="36" t="str">
        <f t="shared" si="4"/>
        <v/>
      </c>
    </row>
    <row r="44" spans="2:19" x14ac:dyDescent="0.25">
      <c r="B44" s="10" t="s">
        <v>64</v>
      </c>
      <c r="C44" s="9" t="s">
        <v>572</v>
      </c>
      <c r="D44" s="9" t="s">
        <v>325</v>
      </c>
      <c r="F44" s="10" t="s">
        <v>74</v>
      </c>
      <c r="G44" s="9"/>
      <c r="H44" s="9"/>
      <c r="J44" s="12">
        <f t="shared" si="0"/>
        <v>1</v>
      </c>
      <c r="K44" s="12">
        <f t="shared" si="1"/>
        <v>0</v>
      </c>
      <c r="M44" s="12" t="s">
        <v>93</v>
      </c>
      <c r="N44" s="36" t="str">
        <f t="shared" si="2"/>
        <v>,display:tinyinteger</v>
      </c>
      <c r="O44" s="36" t="str">
        <f t="shared" si="3"/>
        <v/>
      </c>
      <c r="P44" s="36" t="str">
        <f t="shared" si="4"/>
        <v>name:string,header:string,tooltip:string,display:tinyinteger</v>
      </c>
      <c r="Q44" s="36" t="str">
        <f t="shared" si="4"/>
        <v/>
      </c>
    </row>
    <row r="45" spans="2:19" x14ac:dyDescent="0.25">
      <c r="B45" s="10" t="s">
        <v>65</v>
      </c>
      <c r="C45" s="9" t="s">
        <v>573</v>
      </c>
      <c r="D45" s="9" t="s">
        <v>91</v>
      </c>
      <c r="F45" s="10" t="s">
        <v>75</v>
      </c>
      <c r="G45" s="9"/>
      <c r="H45" s="9"/>
      <c r="J45" s="12">
        <f t="shared" si="0"/>
        <v>1</v>
      </c>
      <c r="K45" s="12">
        <f t="shared" si="1"/>
        <v>0</v>
      </c>
      <c r="M45" s="12" t="s">
        <v>320</v>
      </c>
      <c r="N45" s="36" t="str">
        <f t="shared" si="2"/>
        <v>,bsystem:string</v>
      </c>
      <c r="O45" s="36" t="str">
        <f t="shared" si="3"/>
        <v/>
      </c>
      <c r="P45" s="36" t="str">
        <f t="shared" si="4"/>
        <v>name:string,header:string,tooltip:string,display:tinyinteger,bsystem:string</v>
      </c>
      <c r="Q45" s="36" t="str">
        <f t="shared" si="4"/>
        <v/>
      </c>
    </row>
    <row r="46" spans="2:19" x14ac:dyDescent="0.25">
      <c r="B46" s="10" t="s">
        <v>66</v>
      </c>
      <c r="C46" s="9"/>
      <c r="D46" s="9"/>
      <c r="F46" s="10" t="s">
        <v>76</v>
      </c>
      <c r="G46" s="9"/>
      <c r="H46" s="9"/>
      <c r="J46" s="12">
        <f t="shared" si="0"/>
        <v>0</v>
      </c>
      <c r="K46" s="12">
        <f t="shared" si="1"/>
        <v>0</v>
      </c>
      <c r="M46" s="12" t="s">
        <v>321</v>
      </c>
      <c r="N46" s="36" t="str">
        <f t="shared" si="2"/>
        <v/>
      </c>
      <c r="O46" s="36" t="str">
        <f t="shared" si="3"/>
        <v/>
      </c>
      <c r="P46" s="36" t="str">
        <f t="shared" si="4"/>
        <v>name:string,header:string,tooltip:string,display:tinyinteger,bsystem:string</v>
      </c>
      <c r="Q46" s="36" t="str">
        <f t="shared" si="4"/>
        <v/>
      </c>
    </row>
    <row r="47" spans="2:19" x14ac:dyDescent="0.25">
      <c r="B47" s="10" t="s">
        <v>67</v>
      </c>
      <c r="C47" s="9"/>
      <c r="D47" s="9"/>
      <c r="F47" s="10" t="s">
        <v>77</v>
      </c>
      <c r="G47" s="9"/>
      <c r="H47" s="9"/>
      <c r="J47" s="12">
        <f t="shared" si="0"/>
        <v>0</v>
      </c>
      <c r="K47" s="12">
        <f t="shared" si="1"/>
        <v>0</v>
      </c>
      <c r="M47" s="12" t="s">
        <v>324</v>
      </c>
      <c r="N47" s="36" t="str">
        <f t="shared" si="2"/>
        <v/>
      </c>
      <c r="O47" s="36" t="str">
        <f t="shared" si="3"/>
        <v/>
      </c>
      <c r="P47" s="36" t="str">
        <f t="shared" si="4"/>
        <v>name:string,header:string,tooltip:string,display:tinyinteger,bsystem:string</v>
      </c>
      <c r="Q47" s="36" t="str">
        <f t="shared" si="4"/>
        <v/>
      </c>
    </row>
    <row r="48" spans="2:19" x14ac:dyDescent="0.25">
      <c r="B48" s="10" t="s">
        <v>68</v>
      </c>
      <c r="C48" s="9"/>
      <c r="D48" s="9"/>
      <c r="F48" s="10" t="s">
        <v>78</v>
      </c>
      <c r="G48" s="9"/>
      <c r="H48" s="9"/>
      <c r="J48" s="12">
        <f t="shared" si="0"/>
        <v>0</v>
      </c>
      <c r="K48" s="12">
        <f t="shared" si="1"/>
        <v>0</v>
      </c>
      <c r="M48" s="12" t="s">
        <v>325</v>
      </c>
      <c r="N48" s="36" t="str">
        <f t="shared" si="2"/>
        <v/>
      </c>
      <c r="O48" s="36" t="str">
        <f t="shared" si="3"/>
        <v/>
      </c>
      <c r="P48" s="36" t="str">
        <f t="shared" si="4"/>
        <v>name:string,header:string,tooltip:string,display:tinyinteger,bsystem:string</v>
      </c>
      <c r="Q48" s="36" t="str">
        <f t="shared" si="4"/>
        <v/>
      </c>
    </row>
    <row r="49" spans="2:17" x14ac:dyDescent="0.25">
      <c r="B49" s="10" t="s">
        <v>69</v>
      </c>
      <c r="C49" s="9"/>
      <c r="D49" s="9"/>
      <c r="F49" s="10" t="s">
        <v>79</v>
      </c>
      <c r="G49" s="9"/>
      <c r="H49" s="9"/>
      <c r="J49" s="12">
        <f t="shared" si="0"/>
        <v>0</v>
      </c>
      <c r="K49" s="12">
        <f t="shared" si="1"/>
        <v>0</v>
      </c>
      <c r="M49" s="12" t="s">
        <v>94</v>
      </c>
      <c r="N49" s="36" t="str">
        <f t="shared" si="2"/>
        <v/>
      </c>
      <c r="O49" s="36" t="str">
        <f t="shared" si="3"/>
        <v/>
      </c>
      <c r="P49" s="36" t="str">
        <f t="shared" si="4"/>
        <v>name:string,header:string,tooltip:string,display:tinyinteger,bsystem:string</v>
      </c>
      <c r="Q49" s="36" t="str">
        <f t="shared" si="4"/>
        <v/>
      </c>
    </row>
    <row r="50" spans="2:17" x14ac:dyDescent="0.25">
      <c r="B50" s="10" t="s">
        <v>70</v>
      </c>
      <c r="C50" s="9"/>
      <c r="D50" s="9"/>
      <c r="F50" s="10" t="s">
        <v>80</v>
      </c>
      <c r="G50" s="9"/>
      <c r="H50" s="9"/>
      <c r="J50" s="12">
        <f t="shared" si="0"/>
        <v>0</v>
      </c>
      <c r="K50" s="12">
        <f t="shared" si="1"/>
        <v>0</v>
      </c>
      <c r="M50" s="12" t="s">
        <v>95</v>
      </c>
      <c r="N50" s="36" t="str">
        <f t="shared" si="2"/>
        <v/>
      </c>
      <c r="O50" s="36" t="str">
        <f t="shared" si="3"/>
        <v/>
      </c>
      <c r="P50" s="36" t="str">
        <f t="shared" si="4"/>
        <v>name:string,header:string,tooltip:string,display:tinyinteger,bsystem:string</v>
      </c>
      <c r="Q50" s="36" t="str">
        <f t="shared" si="4"/>
        <v/>
      </c>
    </row>
    <row r="51" spans="2:17" x14ac:dyDescent="0.25"/>
    <row r="52" spans="2:17" x14ac:dyDescent="0.25"/>
    <row r="53" spans="2:17" x14ac:dyDescent="0.25">
      <c r="B53" s="10" t="s">
        <v>83</v>
      </c>
    </row>
    <row r="54" spans="2:17" x14ac:dyDescent="0.25">
      <c r="B54" s="17" t="s">
        <v>84</v>
      </c>
      <c r="C54" s="17" t="str">
        <f>A4&amp;A5&amp;A6&amp;D39&amp;B1&amp;M36</f>
        <v>php artisan generate:migration create_bfields_table --fields="name:string,header:string,tooltip:string,display:tinyinteger,bsystem:string"</v>
      </c>
      <c r="D54" s="17"/>
      <c r="E54" s="17"/>
      <c r="F54" s="17"/>
      <c r="G54" s="17"/>
    </row>
    <row r="55" spans="2:17" x14ac:dyDescent="0.25">
      <c r="B55" s="17" t="s">
        <v>84</v>
      </c>
      <c r="C55" s="17" t="s">
        <v>55</v>
      </c>
      <c r="D55" s="17"/>
      <c r="E55" s="17"/>
      <c r="F55" s="17"/>
      <c r="G55" s="17"/>
    </row>
    <row r="56" spans="2:17" x14ac:dyDescent="0.25">
      <c r="B56" s="17" t="s">
        <v>84</v>
      </c>
      <c r="C56" s="17" t="str">
        <f>A4&amp;B4&amp;G39</f>
        <v>php artisan generate:model Bfield</v>
      </c>
      <c r="D56" s="17"/>
      <c r="E56" s="17"/>
      <c r="F56" s="17"/>
      <c r="G56" s="17"/>
    </row>
    <row r="57" spans="2:17" x14ac:dyDescent="0.25">
      <c r="J57" s="10" t="s">
        <v>544</v>
      </c>
    </row>
    <row r="58" spans="2:17" x14ac:dyDescent="0.25">
      <c r="J58" s="10" t="s">
        <v>545</v>
      </c>
    </row>
    <row r="59" spans="2:17" x14ac:dyDescent="0.25">
      <c r="B59" s="10" t="s">
        <v>233</v>
      </c>
    </row>
    <row r="60" spans="2:17" x14ac:dyDescent="0.25">
      <c r="B60" s="12" t="s">
        <v>120</v>
      </c>
      <c r="C60" s="12"/>
      <c r="D60" s="12" t="str">
        <f>D39</f>
        <v>bfields</v>
      </c>
    </row>
    <row r="61" spans="2:17" x14ac:dyDescent="0.25">
      <c r="B61" s="10" t="s">
        <v>234</v>
      </c>
      <c r="D61" s="9" t="s">
        <v>582</v>
      </c>
    </row>
    <row r="62" spans="2:17" x14ac:dyDescent="0.25">
      <c r="B62" s="10" t="s">
        <v>235</v>
      </c>
      <c r="D62" s="9" t="s">
        <v>91</v>
      </c>
    </row>
    <row r="63" spans="2:17" x14ac:dyDescent="0.25">
      <c r="B63" s="17" t="s">
        <v>84</v>
      </c>
      <c r="C63" s="17" t="str">
        <f>C3&amp;D61&amp;C4&amp;D60&amp;C5&amp;C6&amp;D61&amp;":"&amp;D62&amp;C6</f>
        <v>php artisan generate:migration add_placeholder_to_bfields_table --fields="placeholder:string"</v>
      </c>
      <c r="D63" s="17"/>
      <c r="E63" s="17"/>
      <c r="F63" s="17"/>
      <c r="G63" s="17"/>
      <c r="H63" s="17"/>
      <c r="I63" s="17"/>
      <c r="J63" s="17"/>
      <c r="K63" s="17"/>
    </row>
    <row r="64" spans="2:17" x14ac:dyDescent="0.25">
      <c r="B64" s="17" t="s">
        <v>84</v>
      </c>
      <c r="C64" s="17" t="s">
        <v>55</v>
      </c>
      <c r="D64" s="17"/>
      <c r="E64" s="17"/>
      <c r="F64" s="17"/>
      <c r="G64" s="17"/>
    </row>
    <row r="65" spans="2:11" x14ac:dyDescent="0.25"/>
    <row r="66" spans="2:11" x14ac:dyDescent="0.25"/>
    <row r="67" spans="2:11" x14ac:dyDescent="0.25">
      <c r="B67" s="10" t="s">
        <v>311</v>
      </c>
    </row>
    <row r="68" spans="2:11" x14ac:dyDescent="0.25">
      <c r="B68" s="10" t="s">
        <v>312</v>
      </c>
    </row>
    <row r="69" spans="2:11" x14ac:dyDescent="0.25">
      <c r="B69" s="10" t="s">
        <v>313</v>
      </c>
    </row>
    <row r="70" spans="2:11" x14ac:dyDescent="0.25"/>
    <row r="71" spans="2:11" x14ac:dyDescent="0.25">
      <c r="B71" s="10" t="s">
        <v>548</v>
      </c>
    </row>
    <row r="72" spans="2:11" x14ac:dyDescent="0.25"/>
    <row r="73" spans="2:11" x14ac:dyDescent="0.25">
      <c r="B73" s="10" t="s">
        <v>546</v>
      </c>
      <c r="C73" s="28" t="s">
        <v>111</v>
      </c>
      <c r="D73" s="28"/>
      <c r="E73" s="12" t="str">
        <f>LEFT(C73,LEN(C73)-1)</f>
        <v>user</v>
      </c>
    </row>
    <row r="74" spans="2:11" x14ac:dyDescent="0.25">
      <c r="B74" s="10" t="s">
        <v>547</v>
      </c>
      <c r="C74" s="28" t="s">
        <v>551</v>
      </c>
      <c r="D74" s="28"/>
      <c r="E74" s="12" t="str">
        <f>LEFT(C74,LEN(C74)-1)</f>
        <v>group</v>
      </c>
    </row>
    <row r="75" spans="2:11" x14ac:dyDescent="0.25"/>
    <row r="76" spans="2:11" x14ac:dyDescent="0.25">
      <c r="B76" s="10" t="s">
        <v>549</v>
      </c>
    </row>
    <row r="77" spans="2:11" x14ac:dyDescent="0.25">
      <c r="B77" s="17" t="s">
        <v>84</v>
      </c>
      <c r="C77" s="17" t="str">
        <f>C3&amp;E74&amp;"_id"&amp;C4&amp;C73&amp;C5&amp;C6&amp;E74&amp;"_id"&amp;":"&amp;"integer"&amp;C6</f>
        <v>php artisan generate:migration add_group_id_to_users_table --fields="group_id:integer"</v>
      </c>
      <c r="D77" s="17"/>
      <c r="E77" s="17"/>
      <c r="F77" s="17"/>
      <c r="G77" s="17"/>
      <c r="H77" s="17"/>
      <c r="I77" s="17"/>
      <c r="J77" s="17"/>
      <c r="K77" s="17"/>
    </row>
    <row r="78" spans="2:11" x14ac:dyDescent="0.25">
      <c r="B78" s="17" t="s">
        <v>84</v>
      </c>
      <c r="C78" s="17" t="str">
        <f>C3&amp;E73&amp;"_id"&amp;C4&amp;C74&amp;C5&amp;C6&amp;E73&amp;"_id"&amp;":"&amp;"integer"&amp;C6</f>
        <v>php artisan generate:migration add_user_id_to_groups_table --fields="user_id:integer"</v>
      </c>
      <c r="D78" s="17"/>
      <c r="E78" s="17"/>
      <c r="F78" s="17"/>
      <c r="G78" s="17"/>
      <c r="H78" s="17"/>
      <c r="I78" s="17"/>
      <c r="J78" s="17"/>
      <c r="K78" s="17"/>
    </row>
    <row r="79" spans="2:11" x14ac:dyDescent="0.25">
      <c r="B79" s="17" t="s">
        <v>84</v>
      </c>
      <c r="C79" s="17" t="s">
        <v>55</v>
      </c>
      <c r="D79" s="17"/>
      <c r="E79" s="17"/>
      <c r="F79" s="17"/>
      <c r="G79" s="17"/>
      <c r="H79" s="17"/>
      <c r="I79" s="17"/>
      <c r="J79" s="17"/>
      <c r="K79" s="17"/>
    </row>
    <row r="80" spans="2:11" x14ac:dyDescent="0.25">
      <c r="B80" s="17" t="s">
        <v>84</v>
      </c>
      <c r="C80" s="17" t="str">
        <f>"php artisan generate:pivot "&amp;C73&amp;" "&amp;C74</f>
        <v>php artisan generate:pivot users groups</v>
      </c>
      <c r="D80" s="17"/>
      <c r="E80" s="17"/>
      <c r="F80" s="17"/>
      <c r="G80" s="17"/>
      <c r="H80" s="17"/>
      <c r="I80" s="17"/>
      <c r="J80" s="17"/>
      <c r="K80" s="17"/>
    </row>
    <row r="81" spans="2:11" x14ac:dyDescent="0.25">
      <c r="B81" s="17" t="s">
        <v>84</v>
      </c>
      <c r="C81" s="17" t="s">
        <v>55</v>
      </c>
      <c r="D81" s="17"/>
      <c r="E81" s="17"/>
      <c r="F81" s="17"/>
      <c r="G81" s="17"/>
      <c r="H81" s="17"/>
      <c r="I81" s="17"/>
      <c r="J81" s="17"/>
      <c r="K81" s="17"/>
    </row>
    <row r="82" spans="2:11" x14ac:dyDescent="0.25"/>
    <row r="83" spans="2:11" x14ac:dyDescent="0.25"/>
    <row r="84" spans="2:11" x14ac:dyDescent="0.25"/>
    <row r="85" spans="2:11" x14ac:dyDescent="0.25"/>
    <row r="86" spans="2:11" x14ac:dyDescent="0.25"/>
    <row r="87" spans="2:11" x14ac:dyDescent="0.25"/>
    <row r="88" spans="2:11" x14ac:dyDescent="0.25"/>
    <row r="89" spans="2:11" x14ac:dyDescent="0.25"/>
    <row r="90" spans="2:11" x14ac:dyDescent="0.25"/>
    <row r="91" spans="2:11" x14ac:dyDescent="0.25"/>
    <row r="92" spans="2:11" x14ac:dyDescent="0.25"/>
    <row r="93" spans="2:11" x14ac:dyDescent="0.25"/>
    <row r="94" spans="2:11" x14ac:dyDescent="0.25"/>
    <row r="95" spans="2:11" x14ac:dyDescent="0.25"/>
    <row r="96" spans="2:11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</sheetData>
  <dataValidations count="1">
    <dataValidation type="list" allowBlank="1" showInputMessage="1" showErrorMessage="1" sqref="D62 D41:D50 H41:H50">
      <formula1>$M$41:$M$50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zoomScale="112" zoomScaleNormal="112" workbookViewId="0">
      <pane ySplit="3" topLeftCell="A4" activePane="bottomLeft" state="frozen"/>
      <selection pane="bottomLeft" activeCell="B14" sqref="B14"/>
    </sheetView>
  </sheetViews>
  <sheetFormatPr baseColWidth="10" defaultRowHeight="15" x14ac:dyDescent="0.25"/>
  <cols>
    <col min="1" max="16384" width="11.42578125" style="10"/>
  </cols>
  <sheetData>
    <row r="1" spans="2:5" s="23" customFormat="1" x14ac:dyDescent="0.25"/>
    <row r="2" spans="2:5" s="23" customFormat="1" x14ac:dyDescent="0.25"/>
    <row r="3" spans="2:5" s="23" customFormat="1" x14ac:dyDescent="0.25"/>
    <row r="5" spans="2:5" x14ac:dyDescent="0.25">
      <c r="B5" s="10" t="s">
        <v>557</v>
      </c>
    </row>
    <row r="7" spans="2:5" x14ac:dyDescent="0.25">
      <c r="B7" s="10" t="s">
        <v>567</v>
      </c>
    </row>
    <row r="8" spans="2:5" x14ac:dyDescent="0.25">
      <c r="B8" s="10" t="s">
        <v>558</v>
      </c>
      <c r="C8" s="10" t="s">
        <v>559</v>
      </c>
      <c r="E8" s="37" t="s">
        <v>565</v>
      </c>
    </row>
    <row r="9" spans="2:5" x14ac:dyDescent="0.25">
      <c r="B9" s="10" t="s">
        <v>560</v>
      </c>
      <c r="C9" s="10" t="s">
        <v>561</v>
      </c>
      <c r="E9" s="37" t="s">
        <v>566</v>
      </c>
    </row>
    <row r="10" spans="2:5" x14ac:dyDescent="0.25">
      <c r="B10" s="10" t="s">
        <v>562</v>
      </c>
      <c r="C10" s="10" t="s">
        <v>563</v>
      </c>
      <c r="E10" s="37" t="s">
        <v>564</v>
      </c>
    </row>
    <row r="11" spans="2:5" x14ac:dyDescent="0.25">
      <c r="B11" s="10" t="s">
        <v>577</v>
      </c>
      <c r="C11" s="10" t="s">
        <v>578</v>
      </c>
      <c r="E11" s="37" t="s">
        <v>579</v>
      </c>
    </row>
    <row r="12" spans="2:5" x14ac:dyDescent="0.25">
      <c r="B12" s="10" t="s">
        <v>574</v>
      </c>
      <c r="C12" s="10" t="s">
        <v>575</v>
      </c>
      <c r="E12" s="37" t="s">
        <v>576</v>
      </c>
    </row>
    <row r="13" spans="2:5" x14ac:dyDescent="0.25">
      <c r="B13" s="10" t="s">
        <v>586</v>
      </c>
      <c r="C13" s="10" t="s">
        <v>584</v>
      </c>
      <c r="E13" s="37" t="s">
        <v>585</v>
      </c>
    </row>
    <row r="15" spans="2:5" x14ac:dyDescent="0.25">
      <c r="B15" s="10" t="s">
        <v>568</v>
      </c>
    </row>
    <row r="16" spans="2:5" x14ac:dyDescent="0.25">
      <c r="B16" s="10" t="s">
        <v>161</v>
      </c>
      <c r="C16" s="10" t="s">
        <v>580</v>
      </c>
      <c r="E16" s="12" t="s">
        <v>581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1" workbookViewId="0">
      <selection activeCell="C36" sqref="C36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hidden="1" x14ac:dyDescent="0.25">
      <c r="B1" s="6" t="s">
        <v>0</v>
      </c>
    </row>
    <row r="2" spans="2:8" hidden="1" x14ac:dyDescent="0.25"/>
    <row r="3" spans="2:8" hidden="1" x14ac:dyDescent="0.25">
      <c r="B3" s="3" t="s">
        <v>1</v>
      </c>
    </row>
    <row r="4" spans="2:8" hidden="1" x14ac:dyDescent="0.25">
      <c r="C4" s="2" t="s">
        <v>2</v>
      </c>
      <c r="D4" s="2"/>
      <c r="E4" s="2"/>
      <c r="F4" s="2"/>
      <c r="G4" s="2"/>
      <c r="H4" s="2"/>
    </row>
    <row r="5" spans="2:8" hidden="1" x14ac:dyDescent="0.25"/>
    <row r="6" spans="2:8" hidden="1" x14ac:dyDescent="0.25">
      <c r="B6" s="3" t="s">
        <v>3</v>
      </c>
    </row>
    <row r="7" spans="2:8" hidden="1" x14ac:dyDescent="0.25">
      <c r="C7" s="2" t="s">
        <v>4</v>
      </c>
      <c r="D7" s="2"/>
      <c r="E7" s="2"/>
      <c r="F7" s="2"/>
    </row>
    <row r="8" spans="2:8" hidden="1" x14ac:dyDescent="0.25">
      <c r="C8" s="2" t="s">
        <v>7</v>
      </c>
      <c r="D8" s="2"/>
      <c r="E8" s="2" t="s">
        <v>8</v>
      </c>
      <c r="F8" s="2"/>
    </row>
    <row r="9" spans="2:8" hidden="1" x14ac:dyDescent="0.25"/>
    <row r="10" spans="2:8" hidden="1" x14ac:dyDescent="0.25">
      <c r="B10" s="3" t="s">
        <v>5</v>
      </c>
    </row>
    <row r="11" spans="2:8" hidden="1" x14ac:dyDescent="0.25"/>
    <row r="12" spans="2:8" hidden="1" x14ac:dyDescent="0.25">
      <c r="B12" s="3" t="s">
        <v>6</v>
      </c>
    </row>
    <row r="13" spans="2:8" hidden="1" x14ac:dyDescent="0.25">
      <c r="C13" s="2" t="s">
        <v>7</v>
      </c>
      <c r="D13" s="2"/>
      <c r="E13" s="2" t="s">
        <v>9</v>
      </c>
      <c r="F13" s="2"/>
      <c r="G13" s="3" t="s">
        <v>10</v>
      </c>
    </row>
    <row r="14" spans="2:8" hidden="1" x14ac:dyDescent="0.25"/>
    <row r="15" spans="2:8" hidden="1" x14ac:dyDescent="0.25"/>
    <row r="16" spans="2:8" hidden="1" x14ac:dyDescent="0.25">
      <c r="B16" s="6" t="s">
        <v>11</v>
      </c>
    </row>
    <row r="17" spans="2:9" hidden="1" x14ac:dyDescent="0.25">
      <c r="B17" s="3" t="s">
        <v>12</v>
      </c>
    </row>
    <row r="18" spans="2:9" hidden="1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19" spans="2:9" hidden="1" x14ac:dyDescent="0.25"/>
    <row r="20" spans="2:9" hidden="1" x14ac:dyDescent="0.25"/>
    <row r="21" spans="2:9" hidden="1" x14ac:dyDescent="0.25">
      <c r="B21" s="3" t="s">
        <v>14</v>
      </c>
    </row>
    <row r="22" spans="2:9" hidden="1" x14ac:dyDescent="0.25">
      <c r="B22" s="3" t="s">
        <v>15</v>
      </c>
    </row>
    <row r="23" spans="2:9" hidden="1" x14ac:dyDescent="0.25">
      <c r="C23" s="5" t="s">
        <v>16</v>
      </c>
      <c r="D23" s="4"/>
      <c r="E23" s="4"/>
    </row>
    <row r="24" spans="2:9" hidden="1" x14ac:dyDescent="0.25">
      <c r="C24" s="3" t="s">
        <v>17</v>
      </c>
    </row>
    <row r="25" spans="2:9" hidden="1" x14ac:dyDescent="0.25"/>
    <row r="26" spans="2:9" hidden="1" x14ac:dyDescent="0.25">
      <c r="B26" s="3" t="s">
        <v>22</v>
      </c>
    </row>
    <row r="27" spans="2:9" hidden="1" x14ac:dyDescent="0.25">
      <c r="B27" s="3" t="s">
        <v>23</v>
      </c>
    </row>
    <row r="28" spans="2:9" hidden="1" x14ac:dyDescent="0.25">
      <c r="C28" s="5" t="s">
        <v>20</v>
      </c>
      <c r="D28" s="4"/>
      <c r="E28" s="4"/>
      <c r="F28" s="4"/>
    </row>
    <row r="29" spans="2:9" hidden="1" x14ac:dyDescent="0.25">
      <c r="C29" s="4" t="s">
        <v>18</v>
      </c>
      <c r="D29" s="4"/>
      <c r="E29" s="4"/>
      <c r="F29" s="4"/>
    </row>
    <row r="30" spans="2:9" hidden="1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9"/>
  <sheetViews>
    <sheetView topLeftCell="A2" workbookViewId="0"/>
  </sheetViews>
  <sheetFormatPr baseColWidth="10" defaultRowHeight="15" x14ac:dyDescent="0.25"/>
  <cols>
    <col min="1" max="16384" width="11.42578125" style="10"/>
  </cols>
  <sheetData>
    <row r="4" spans="2:4" x14ac:dyDescent="0.25">
      <c r="B4" s="10" t="s">
        <v>342</v>
      </c>
    </row>
    <row r="6" spans="2:4" x14ac:dyDescent="0.25">
      <c r="B6" s="10" t="s">
        <v>343</v>
      </c>
    </row>
    <row r="8" spans="2:4" x14ac:dyDescent="0.25">
      <c r="B8" s="10" t="s">
        <v>344</v>
      </c>
    </row>
    <row r="9" spans="2:4" x14ac:dyDescent="0.25">
      <c r="B9" s="10" t="s">
        <v>345</v>
      </c>
    </row>
    <row r="11" spans="2:4" x14ac:dyDescent="0.25">
      <c r="B11" s="10" t="s">
        <v>346</v>
      </c>
    </row>
    <row r="12" spans="2:4" x14ac:dyDescent="0.25">
      <c r="B12" s="10" t="s">
        <v>347</v>
      </c>
    </row>
    <row r="13" spans="2:4" x14ac:dyDescent="0.25">
      <c r="C13" s="10" t="s">
        <v>356</v>
      </c>
    </row>
    <row r="14" spans="2:4" x14ac:dyDescent="0.25">
      <c r="C14" s="10" t="s">
        <v>348</v>
      </c>
      <c r="D14" s="10" t="s">
        <v>352</v>
      </c>
    </row>
    <row r="15" spans="2:4" x14ac:dyDescent="0.25">
      <c r="C15" s="10" t="s">
        <v>349</v>
      </c>
      <c r="D15" s="10" t="s">
        <v>353</v>
      </c>
    </row>
    <row r="16" spans="2:4" x14ac:dyDescent="0.25">
      <c r="C16" s="10" t="s">
        <v>350</v>
      </c>
      <c r="D16" s="10" t="s">
        <v>354</v>
      </c>
    </row>
    <row r="17" spans="3:4" x14ac:dyDescent="0.25">
      <c r="C17" s="10" t="s">
        <v>351</v>
      </c>
      <c r="D17" s="10" t="s">
        <v>355</v>
      </c>
    </row>
    <row r="19" spans="3:4" x14ac:dyDescent="0.25">
      <c r="C19" s="10" t="s">
        <v>357</v>
      </c>
    </row>
    <row r="20" spans="3:4" x14ac:dyDescent="0.25">
      <c r="C20" s="10" t="s">
        <v>348</v>
      </c>
      <c r="D20" s="10" t="s">
        <v>361</v>
      </c>
    </row>
    <row r="21" spans="3:4" x14ac:dyDescent="0.25">
      <c r="C21" s="10" t="s">
        <v>349</v>
      </c>
      <c r="D21" s="10" t="s">
        <v>358</v>
      </c>
    </row>
    <row r="22" spans="3:4" x14ac:dyDescent="0.25">
      <c r="C22" s="10" t="s">
        <v>350</v>
      </c>
      <c r="D22" s="10" t="s">
        <v>360</v>
      </c>
    </row>
    <row r="23" spans="3:4" x14ac:dyDescent="0.25">
      <c r="C23" s="10" t="s">
        <v>351</v>
      </c>
      <c r="D23" s="10" t="s">
        <v>359</v>
      </c>
    </row>
    <row r="25" spans="3:4" x14ac:dyDescent="0.25">
      <c r="C25" s="10" t="s">
        <v>362</v>
      </c>
    </row>
    <row r="26" spans="3:4" x14ac:dyDescent="0.25">
      <c r="C26" s="10" t="s">
        <v>348</v>
      </c>
      <c r="D26" s="10" t="s">
        <v>363</v>
      </c>
    </row>
    <row r="27" spans="3:4" x14ac:dyDescent="0.25">
      <c r="C27" s="10" t="s">
        <v>349</v>
      </c>
      <c r="D27" s="10" t="s">
        <v>364</v>
      </c>
    </row>
    <row r="28" spans="3:4" x14ac:dyDescent="0.25">
      <c r="C28" s="10" t="s">
        <v>350</v>
      </c>
      <c r="D28" s="10" t="s">
        <v>365</v>
      </c>
    </row>
    <row r="29" spans="3:4" x14ac:dyDescent="0.25">
      <c r="C29" s="10" t="s">
        <v>351</v>
      </c>
      <c r="D29" s="10" t="s">
        <v>366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8" zoomScaleNormal="100" workbookViewId="0">
      <selection activeCell="B37" sqref="B37"/>
    </sheetView>
  </sheetViews>
  <sheetFormatPr baseColWidth="10" defaultRowHeight="15" x14ac:dyDescent="0.25"/>
  <cols>
    <col min="1" max="16384" width="11.42578125" style="10"/>
  </cols>
  <sheetData>
    <row r="1" spans="1:11" s="24" customFormat="1" hidden="1" x14ac:dyDescent="0.25">
      <c r="A1" s="24" t="s">
        <v>368</v>
      </c>
    </row>
    <row r="2" spans="1:11" s="24" customFormat="1" hidden="1" x14ac:dyDescent="0.25">
      <c r="A2" s="25" t="s">
        <v>372</v>
      </c>
    </row>
    <row r="3" spans="1:11" s="24" customFormat="1" hidden="1" x14ac:dyDescent="0.25">
      <c r="A3" s="25" t="s">
        <v>98</v>
      </c>
    </row>
    <row r="4" spans="1:11" s="24" customFormat="1" hidden="1" x14ac:dyDescent="0.25">
      <c r="A4" s="25"/>
    </row>
    <row r="5" spans="1:11" s="24" customFormat="1" hidden="1" x14ac:dyDescent="0.25">
      <c r="A5" s="25"/>
    </row>
    <row r="7" spans="1:11" x14ac:dyDescent="0.25">
      <c r="B7" s="41" t="s">
        <v>391</v>
      </c>
    </row>
    <row r="8" spans="1:11" x14ac:dyDescent="0.25">
      <c r="B8" s="10" t="s">
        <v>369</v>
      </c>
    </row>
    <row r="9" spans="1:11" x14ac:dyDescent="0.25">
      <c r="B9" s="10" t="s">
        <v>370</v>
      </c>
      <c r="E9" s="42" t="str">
        <f>'view controllers'!D33</f>
        <v>temporaluser</v>
      </c>
      <c r="G9" s="28" t="s">
        <v>310</v>
      </c>
      <c r="H9" s="28"/>
    </row>
    <row r="10" spans="1:11" x14ac:dyDescent="0.25">
      <c r="B10" s="10" t="s">
        <v>371</v>
      </c>
      <c r="E10" s="28" t="s">
        <v>587</v>
      </c>
    </row>
    <row r="11" spans="1:11" x14ac:dyDescent="0.25">
      <c r="B11" s="18" t="s">
        <v>112</v>
      </c>
      <c r="C11" s="17" t="str">
        <f>"php artisan generate:view --path="&amp;A3&amp;"app/views/"&amp;G9&amp;A3&amp;" modal_"&amp;E10</f>
        <v>php artisan generate:view --path="app/views/charts" modal_import</v>
      </c>
      <c r="D11" s="17"/>
      <c r="E11" s="17"/>
      <c r="F11" s="17"/>
      <c r="G11" s="17"/>
      <c r="H11" s="12"/>
    </row>
    <row r="12" spans="1:11" x14ac:dyDescent="0.25">
      <c r="B12" s="10" t="s">
        <v>374</v>
      </c>
      <c r="E12" s="28" t="s">
        <v>588</v>
      </c>
      <c r="F12" s="28"/>
      <c r="G12" s="28"/>
    </row>
    <row r="13" spans="1:11" x14ac:dyDescent="0.25">
      <c r="B13" s="12" t="s">
        <v>367</v>
      </c>
      <c r="C13" s="12" t="str">
        <f>"modal_"&amp;E10</f>
        <v>modal_import</v>
      </c>
    </row>
    <row r="15" spans="1:11" x14ac:dyDescent="0.25">
      <c r="B15" s="31" t="str">
        <f>A1&amp;C13&amp;A2</f>
        <v>&lt;div id='modal_import'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31" t="s">
        <v>378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1" x14ac:dyDescent="0.25">
      <c r="B17" s="31" t="s">
        <v>535</v>
      </c>
      <c r="C17" s="23"/>
      <c r="D17" s="23"/>
      <c r="E17" s="23"/>
      <c r="F17" s="23"/>
      <c r="G17" s="23"/>
      <c r="H17" s="23"/>
      <c r="I17" s="23"/>
      <c r="J17" s="23"/>
      <c r="K17" s="23"/>
    </row>
    <row r="18" spans="2:11" x14ac:dyDescent="0.25">
      <c r="B18" s="31" t="s">
        <v>536</v>
      </c>
      <c r="C18" s="23"/>
      <c r="D18" s="23"/>
      <c r="E18" s="23"/>
      <c r="F18" s="23"/>
      <c r="G18" s="31"/>
      <c r="H18" s="23"/>
      <c r="I18" s="23"/>
      <c r="J18" s="23"/>
      <c r="K18" s="23"/>
    </row>
    <row r="19" spans="2:11" x14ac:dyDescent="0.25">
      <c r="B19" s="31" t="s">
        <v>537</v>
      </c>
      <c r="C19" s="23"/>
      <c r="D19" s="23"/>
      <c r="E19" s="23"/>
      <c r="F19" s="23"/>
      <c r="G19" s="31"/>
      <c r="H19" s="23"/>
      <c r="I19" s="23"/>
      <c r="J19" s="23"/>
      <c r="K19" s="23"/>
    </row>
    <row r="20" spans="2:11" x14ac:dyDescent="0.25">
      <c r="B20" s="31" t="s">
        <v>538</v>
      </c>
      <c r="C20" s="23"/>
      <c r="D20" s="23"/>
      <c r="E20" s="23"/>
      <c r="F20" s="23"/>
      <c r="G20" s="31"/>
      <c r="H20" s="23"/>
      <c r="I20" s="23"/>
      <c r="J20" s="23"/>
      <c r="K20" s="23"/>
    </row>
    <row r="21" spans="2:11" x14ac:dyDescent="0.25">
      <c r="B21" s="31" t="str">
        <f>"                    &lt;h4&gt;"&amp;E12&amp;"&lt;/h4&gt;"</f>
        <v xml:space="preserve">                    &lt;h4&gt;Import data from CSV file&lt;/h4&gt;</v>
      </c>
      <c r="C21" s="23"/>
      <c r="D21" s="23"/>
      <c r="E21" s="23"/>
      <c r="F21" s="23"/>
      <c r="G21" s="31"/>
      <c r="H21" s="23"/>
      <c r="I21" s="23"/>
      <c r="J21" s="23"/>
      <c r="K21" s="23"/>
    </row>
    <row r="22" spans="2:11" x14ac:dyDescent="0.25">
      <c r="B22" s="31" t="s">
        <v>539</v>
      </c>
      <c r="C22" s="31"/>
      <c r="D22" s="31"/>
      <c r="E22" s="31"/>
      <c r="F22" s="31"/>
      <c r="G22" s="31"/>
      <c r="H22" s="31"/>
      <c r="I22" s="31"/>
      <c r="J22" s="31"/>
      <c r="K22" s="31"/>
    </row>
    <row r="23" spans="2:11" x14ac:dyDescent="0.25">
      <c r="B23" s="31" t="s">
        <v>540</v>
      </c>
      <c r="C23" s="31"/>
      <c r="D23" s="31"/>
      <c r="E23" s="31"/>
      <c r="F23" s="31"/>
      <c r="G23" s="31"/>
      <c r="H23" s="31"/>
      <c r="I23" s="31"/>
      <c r="J23" s="31"/>
      <c r="K23" s="31"/>
    </row>
    <row r="24" spans="2:11" x14ac:dyDescent="0.25">
      <c r="B24" s="31" t="s">
        <v>541</v>
      </c>
      <c r="C24" s="31"/>
      <c r="D24" s="31"/>
      <c r="E24" s="31"/>
      <c r="F24" s="31"/>
      <c r="G24" s="31"/>
      <c r="H24" s="31"/>
      <c r="I24" s="31"/>
      <c r="J24" s="31"/>
      <c r="K24" s="31"/>
    </row>
    <row r="25" spans="2:11" x14ac:dyDescent="0.25">
      <c r="B25" s="31" t="s">
        <v>537</v>
      </c>
      <c r="C25" s="31"/>
      <c r="D25" s="31"/>
      <c r="E25" s="31"/>
      <c r="F25" s="31"/>
      <c r="G25" s="31"/>
      <c r="H25" s="31"/>
      <c r="I25" s="31"/>
      <c r="J25" s="31"/>
      <c r="K25" s="31"/>
    </row>
    <row r="26" spans="2:11" x14ac:dyDescent="0.25">
      <c r="B26" s="31" t="s">
        <v>542</v>
      </c>
      <c r="C26" s="31"/>
      <c r="D26" s="31"/>
      <c r="E26" s="31"/>
      <c r="F26" s="31"/>
      <c r="G26" s="31"/>
      <c r="H26" s="31"/>
      <c r="I26" s="31"/>
      <c r="J26" s="31"/>
      <c r="K26" s="31"/>
    </row>
    <row r="27" spans="2:11" x14ac:dyDescent="0.25">
      <c r="B27" s="31" t="s">
        <v>543</v>
      </c>
      <c r="C27" s="31"/>
      <c r="D27" s="31"/>
      <c r="E27" s="31"/>
      <c r="F27" s="31"/>
      <c r="G27" s="31"/>
      <c r="H27" s="31"/>
      <c r="I27" s="31"/>
      <c r="J27" s="31"/>
      <c r="K27" s="31"/>
    </row>
    <row r="28" spans="2:11" x14ac:dyDescent="0.25">
      <c r="B28" s="31" t="s">
        <v>539</v>
      </c>
      <c r="C28" s="31"/>
      <c r="D28" s="31"/>
      <c r="E28" s="31"/>
      <c r="F28" s="31"/>
      <c r="G28" s="31"/>
      <c r="H28" s="31"/>
      <c r="I28" s="31"/>
      <c r="J28" s="31"/>
      <c r="K28" s="31"/>
    </row>
    <row r="29" spans="2:11" x14ac:dyDescent="0.25">
      <c r="B29" s="31" t="s">
        <v>540</v>
      </c>
      <c r="C29" s="31"/>
      <c r="D29" s="31"/>
      <c r="E29" s="31"/>
      <c r="F29" s="31"/>
      <c r="G29" s="31"/>
      <c r="H29" s="31"/>
      <c r="I29" s="31"/>
      <c r="J29" s="31"/>
      <c r="K29" s="31"/>
    </row>
    <row r="30" spans="2:11" x14ac:dyDescent="0.25">
      <c r="B30" s="31" t="s">
        <v>528</v>
      </c>
      <c r="C30" s="31"/>
      <c r="D30" s="31"/>
      <c r="E30" s="31"/>
      <c r="F30" s="31"/>
      <c r="G30" s="31"/>
      <c r="H30" s="31"/>
      <c r="I30" s="31"/>
      <c r="J30" s="31"/>
      <c r="K30" s="31"/>
    </row>
    <row r="31" spans="2:11" x14ac:dyDescent="0.25">
      <c r="B31" s="31" t="s">
        <v>376</v>
      </c>
      <c r="C31" s="31"/>
      <c r="D31" s="31"/>
      <c r="E31" s="31"/>
      <c r="F31" s="31"/>
      <c r="G31" s="31"/>
      <c r="H31" s="31"/>
      <c r="I31" s="31"/>
      <c r="J31" s="31"/>
      <c r="K31" s="31"/>
    </row>
    <row r="32" spans="2:11" x14ac:dyDescent="0.25">
      <c r="B32" s="31" t="s">
        <v>373</v>
      </c>
      <c r="C32" s="31"/>
      <c r="D32" s="31"/>
      <c r="E32" s="31"/>
      <c r="F32" s="31"/>
      <c r="G32" s="31"/>
      <c r="H32" s="31"/>
      <c r="I32" s="31"/>
      <c r="J32" s="31"/>
      <c r="K32" s="31"/>
    </row>
    <row r="34" spans="2:8" x14ac:dyDescent="0.25">
      <c r="B34" s="10" t="s">
        <v>393</v>
      </c>
      <c r="D34" s="31" t="str">
        <f>"&lt;a href='#' id='openmodal_"&amp;C13&amp;"'&gt;"&amp;C13&amp;"&lt;/a&gt;"</f>
        <v>&lt;a href='#' id='openmodal_modal_import'&gt;modal_import&lt;/a&gt;</v>
      </c>
      <c r="E34" s="31"/>
      <c r="F34" s="31"/>
      <c r="G34" s="31"/>
      <c r="H34" s="31"/>
    </row>
    <row r="35" spans="2:8" x14ac:dyDescent="0.25">
      <c r="C35" s="10" t="s">
        <v>395</v>
      </c>
      <c r="D35" s="31" t="str">
        <f>"@include('"&amp;G9&amp;".modal_"&amp;E10&amp;"')"</f>
        <v>@include('charts.modal_import')</v>
      </c>
      <c r="E35" s="31"/>
      <c r="F35" s="31"/>
      <c r="G35" s="31"/>
      <c r="H35" s="31"/>
    </row>
    <row r="37" spans="2:8" x14ac:dyDescent="0.25">
      <c r="B37" s="10" t="s">
        <v>392</v>
      </c>
    </row>
    <row r="38" spans="2:8" x14ac:dyDescent="0.25">
      <c r="B38" s="31" t="str">
        <f>"$('#openmodal_"&amp;C13&amp;"').click(function(e){"</f>
        <v>$('#openmodal_modal_import').click(function(e){</v>
      </c>
      <c r="C38" s="31"/>
      <c r="D38" s="31"/>
      <c r="E38" s="31"/>
      <c r="F38" s="31"/>
    </row>
    <row r="39" spans="2:8" x14ac:dyDescent="0.25">
      <c r="B39" s="31" t="s">
        <v>394</v>
      </c>
      <c r="C39" s="31"/>
      <c r="D39" s="31"/>
      <c r="E39" s="31"/>
      <c r="F39" s="31"/>
    </row>
    <row r="40" spans="2:8" x14ac:dyDescent="0.25">
      <c r="B40" s="31" t="str">
        <f>"    $('#"&amp;C13&amp;"').modal('show');"</f>
        <v xml:space="preserve">    $('#modal_import').modal('show');</v>
      </c>
      <c r="C40" s="31"/>
      <c r="D40" s="31"/>
      <c r="E40" s="31"/>
      <c r="F40" s="31"/>
    </row>
    <row r="41" spans="2:8" x14ac:dyDescent="0.25">
      <c r="B41" s="31" t="s">
        <v>132</v>
      </c>
      <c r="C41" s="31"/>
      <c r="D41" s="31"/>
      <c r="E41" s="31"/>
      <c r="F41" s="3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Start project</vt:lpstr>
      <vt:lpstr>Index</vt:lpstr>
      <vt:lpstr>csv</vt:lpstr>
      <vt:lpstr>view controllers</vt:lpstr>
      <vt:lpstr>tables and models</vt:lpstr>
      <vt:lpstr>ST2 snippets</vt:lpstr>
      <vt:lpstr>Laravel</vt:lpstr>
      <vt:lpstr>CRUD v1</vt:lpstr>
      <vt:lpstr>Modal</vt:lpstr>
      <vt:lpstr>Modal edit form</vt:lpstr>
      <vt:lpstr>imperfect update v1</vt:lpstr>
      <vt:lpstr>amChartsv1</vt:lpstr>
      <vt:lpstr>laravelAuth v1</vt:lpstr>
      <vt:lpstr>Laravel mail v1</vt:lpstr>
      <vt:lpstr>Controller generator</vt:lpstr>
      <vt:lpstr>table relations v1</vt:lpstr>
      <vt:lpstr>git commands</vt:lpstr>
      <vt:lpstr>Test unit 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2014-02-17T16:57:58Z</dcterms:modified>
</cp:coreProperties>
</file>