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activeTab="4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ST2 snippets" sheetId="29" r:id="rId5"/>
    <sheet name="query automation v1" sheetId="26" r:id="rId6"/>
    <sheet name="AutoLaravel v1" sheetId="6" r:id="rId7"/>
    <sheet name="Laravel" sheetId="1" state="hidden" r:id="rId8"/>
    <sheet name="FormGeneratorV1" sheetId="12" r:id="rId9"/>
    <sheet name="CRUD v1" sheetId="18" r:id="rId10"/>
    <sheet name="Modal2" sheetId="28" r:id="rId11"/>
    <sheet name="Modal edit form" sheetId="19" state="hidden" r:id="rId12"/>
    <sheet name="imperfect update v1" sheetId="20" r:id="rId13"/>
    <sheet name="inline ajax edit v1" sheetId="14" r:id="rId14"/>
    <sheet name="amChartsv1" sheetId="17" r:id="rId15"/>
    <sheet name="laravelAuth v1" sheetId="7" r:id="rId16"/>
    <sheet name="Laravel mail v1" sheetId="10" r:id="rId17"/>
    <sheet name="Controller generator" sheetId="11" state="hidden" r:id="rId18"/>
    <sheet name="table relations v1" sheetId="13" r:id="rId19"/>
    <sheet name="pending to automate" sheetId="16" r:id="rId20"/>
    <sheet name="error ptscreen" sheetId="9" r:id="rId21"/>
    <sheet name="git commands" sheetId="24" r:id="rId22"/>
    <sheet name="Test unit v1" sheetId="25" r:id="rId23"/>
  </sheets>
  <definedNames>
    <definedName name="_xlnm._FilterDatabase" localSheetId="13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23" l="1"/>
  <c r="E74" i="23"/>
  <c r="E73" i="23"/>
  <c r="C78" i="23" s="1"/>
  <c r="C77" i="23" l="1"/>
  <c r="C13" i="28"/>
  <c r="B40" i="28" s="1"/>
  <c r="D35" i="28"/>
  <c r="C11" i="28"/>
  <c r="B21" i="28"/>
  <c r="E9" i="28"/>
  <c r="B38" i="28" l="1"/>
  <c r="B15" i="28"/>
  <c r="D34" i="28"/>
  <c r="B56" i="19"/>
  <c r="B22" i="10" l="1"/>
  <c r="B18" i="10"/>
  <c r="D38" i="19" l="1"/>
  <c r="C11" i="19"/>
  <c r="E9" i="19"/>
  <c r="B43" i="26" l="1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B44" i="26" l="1"/>
  <c r="E39" i="26"/>
  <c r="B30" i="26"/>
  <c r="C82" i="24" l="1"/>
  <c r="C81" i="24"/>
  <c r="C76" i="24"/>
  <c r="C72" i="24"/>
  <c r="C70" i="24"/>
  <c r="C69" i="24"/>
  <c r="C62" i="24"/>
  <c r="C61" i="24"/>
  <c r="C14" i="24"/>
  <c r="F13" i="24"/>
  <c r="C8" i="24"/>
  <c r="C26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8" i="23"/>
  <c r="C17" i="23"/>
  <c r="D60" i="23"/>
  <c r="O50" i="23"/>
  <c r="K50" i="23"/>
  <c r="J50" i="23"/>
  <c r="O49" i="23"/>
  <c r="K49" i="23"/>
  <c r="J49" i="23"/>
  <c r="O48" i="23"/>
  <c r="K48" i="23"/>
  <c r="J48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Q41" i="23" s="1"/>
  <c r="N41" i="23"/>
  <c r="N42" i="23" s="1"/>
  <c r="N43" i="23" s="1"/>
  <c r="N44" i="23" s="1"/>
  <c r="N45" i="23" s="1"/>
  <c r="N46" i="23" s="1"/>
  <c r="N47" i="23" s="1"/>
  <c r="N48" i="23" s="1"/>
  <c r="N49" i="23" s="1"/>
  <c r="N50" i="23" s="1"/>
  <c r="K41" i="23"/>
  <c r="J41" i="23"/>
  <c r="F39" i="23"/>
  <c r="G39" i="23" s="1"/>
  <c r="C56" i="23" s="1"/>
  <c r="F36" i="23"/>
  <c r="F35" i="23"/>
  <c r="F34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3" i="23"/>
  <c r="C21" i="23"/>
  <c r="Q42" i="23"/>
  <c r="Q43" i="23" s="1"/>
  <c r="Q44" i="23" s="1"/>
  <c r="Q45" i="23" s="1"/>
  <c r="Q46" i="23" s="1"/>
  <c r="Q47" i="23" s="1"/>
  <c r="Q48" i="23" s="1"/>
  <c r="Q49" i="23" s="1"/>
  <c r="Q50" i="23" s="1"/>
  <c r="C26" i="23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6" i="23" l="1"/>
  <c r="C54" i="23" s="1"/>
  <c r="B18" i="19" l="1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<sst xmlns="http://schemas.openxmlformats.org/spreadsheetml/2006/main" count="1277" uniqueCount="803">
  <si>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</si>
  <si>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</si>
  <si>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</si>
  <si>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</si>
  <si>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</si>
  <si>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</si>
  <si>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</si>
  <si>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</si>
  <si>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</si>
  <si>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</si>
  <si>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</si>
  <si>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</si>
  <si>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</si>
  <si>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</si>
  <si>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</si>
  <si>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</si>
  <si>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</si>
  <si>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</si>
  <si>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</si>
  <si>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</si>
  <si>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</si>
  <si>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</si>
  <si>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</si>
  <si>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</si>
  <si>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</si>
  <si>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</si>
  <si>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</si>
  <si>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</si>
  <si>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</si>
  <si>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</si>
  <si>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</si>
  <si>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</si>
  <si>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</si>
  <si>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</si>
  <si>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</si>
  <si>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</si>
  <si>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</si>
  <si>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</si>
  <si>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</si>
  <si>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</si>
  <si>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</si>
  <si>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</si>
  <si>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</si>
  <si>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</si>
  <si>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</si>
  <si>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</si>
  <si>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</si>
  <si>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</si>
  <si>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</si>
  <si>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</si>
  <si>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</si>
  <si>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</si>
  <si>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</si>
  <si>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</si>
  <si>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</si>
  <si>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</si>
  <si>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</si>
  <si>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</si>
  <si>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</si>
  <si>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</si>
  <si>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</si>
  <si>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</si>
  <si>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</si>
  <si>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</si>
  <si>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</si>
  <si>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</si>
  <si>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</si>
  <si>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</si>
  <si>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</si>
  <si>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</si>
  <si>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</si>
  <si>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</si>
  <si>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</si>
  <si>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</si>
  <si>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</si>
  <si>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</si>
  <si>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</si>
  <si>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</si>
  <si>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</si>
  <si>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</si>
  <si>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</si>
  <si>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</si>
  <si>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</si>
  <si>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</si>
  <si>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</si>
  <si>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</si>
  <si>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</si>
  <si>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</si>
  <si>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</si>
  <si>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</si>
  <si>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</si>
  <si>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</si>
  <si>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</si>
  <si>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</si>
  <si>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</si>
  <si>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</si>
  <si>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</si>
  <si>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</si>
  <si>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</si>
  <si>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</si>
  <si>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</si>
  <si>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</si>
  <si>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</si>
  <si>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</si>
  <si>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</si>
  <si>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</si>
  <si>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</si>
  <si>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</si>
  <si>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</si>
  <si>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</si>
  <si>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</si>
  <si>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</si>
  <si>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</si>
  <si>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</si>
  <si>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</si>
  <si>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</si>
  <si>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</si>
  <si>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</si>
  <si>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</si>
  <si>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</si>
  <si>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</si>
  <si>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</si>
  <si>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</si>
  <si>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</si>
  <si>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</si>
  <si>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</si>
  <si>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</si>
  <si>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</si>
  <si>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</si>
  <si>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</si>
  <si>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</si>
  <si>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</si>
  <si>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</si>
  <si>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</si>
  <si>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</si>
  <si>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</si>
  <si>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</si>
  <si>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</si>
  <si>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</si>
  <si>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</si>
  <si>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</si>
  <si>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</si>
  <si>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</si>
  <si>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</si>
  <si>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</si>
  <si>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</si>
  <si>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</si>
  <si>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</si>
  <si>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</si>
  <si>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</si>
  <si>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</si>
  <si>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</si>
  <si>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</si>
  <si>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</si>
  <si>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</si>
  <si>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</si>
  <si>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</si>
  <si>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</si>
  <si>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</si>
  <si>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</si>
  <si>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</si>
  <si>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</si>
  <si>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</si>
  <si>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</si>
  <si>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</si>
  <si>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</si>
  <si>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</si>
  <si>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</si>
  <si>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</si>
  <si>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</si>
  <si>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</si>
  <si>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</si>
  <si>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</si>
  <si>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</si>
  <si>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</si>
  <si>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</si>
  <si>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</si>
  <si>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</si>
  <si>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</si>
  <si>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</si>
  <si>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</si>
  <si>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</si>
  <si>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</si>
  <si>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</si>
  <si>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</si>
  <si>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</si>
  <si>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</si>
  <si>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</si>
  <si>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</si>
  <si>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</si>
  <si>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</si>
  <si>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</si>
  <si>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</si>
  <si>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</si>
  <si>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</si>
  <si>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</si>
  <si>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</si>
  <si>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</si>
  <si>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</si>
  <si>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</si>
  <si>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</si>
  <si>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</si>
  <si>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</si>
  <si>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</si>
  <si>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</si>
  <si>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</si>
  <si>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</si>
  <si>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</si>
  <si>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</si>
  <si>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</si>
  <si>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</si>
  <si>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</si>
  <si>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</si>
  <si>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</si>
  <si>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</si>
  <si>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</si>
  <si>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</si>
  <si>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</si>
  <si>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</si>
  <si>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</si>
  <si>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</si>
  <si>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</si>
  <si>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</si>
  <si>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</si>
  <si>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</si>
  <si>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</si>
  <si>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</si>
  <si>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</si>
  <si>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</si>
  <si>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</si>
  <si>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</si>
  <si>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</si>
  <si>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</si>
  <si>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</si>
  <si>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</si>
  <si>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</si>
  <si>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</si>
  <si>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</si>
  <si>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</si>
  <si>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</si>
  <si>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</si>
  <si>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</si>
  <si>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</si>
  <si>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</si>
  <si>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</si>
  <si>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</si>
  <si>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</si>
  <si>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</si>
  <si>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</si>
  <si>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</si>
  <si>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</si>
  <si>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</si>
  <si>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</si>
  <si>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</si>
  <si>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</si>
  <si>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</si>
  <si>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</si>
  <si>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</si>
  <si>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</si>
  <si>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</si>
  <si>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</si>
  <si>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</si>
  <si>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</si>
  <si>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</si>
  <si>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</si>
  <si>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</si>
  <si>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</si>
  <si>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</si>
  <si>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</si>
  <si>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</si>
  <si>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</si>
  <si>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</si>
  <si>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</si>
  <si>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</si>
  <si>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</si>
  <si>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</si>
  <si>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</si>
  <si>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</si>
  <si>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</si>
  <si>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</si>
  <si>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</si>
  <si>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</si>
  <si>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</si>
  <si>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</si>
  <si>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</si>
  <si>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</si>
  <si>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</si>
  <si>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</si>
  <si>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</si>
  <si>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</si>
  <si>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</si>
  <si>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</si>
  <si>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</si>
  <si>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</si>
  <si>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</si>
  <si>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</si>
  <si>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</si>
  <si>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</si>
  <si>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</si>
  <si>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</si>
  <si>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</si>
  <si>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</si>
  <si>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</si>
  <si>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</si>
  <si>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</si>
  <si>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</si>
  <si>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</si>
  <si>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</si>
  <si>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</si>
  <si>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</si>
  <si>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</si>
  <si>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</si>
  <si>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</si>
  <si>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</si>
  <si>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</si>
  <si>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</si>
  <si>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</si>
  <si>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</si>
  <si>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</si>
  <si>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</si>
  <si>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</si>
  <si>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</si>
  <si>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</si>
  <si>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</si>
  <si>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</si>
  <si>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</si>
  <si>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</si>
  <si>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</si>
  <si>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</si>
  <si>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</si>
  <si>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</si>
  <si>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</si>
  <si>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</si>
  <si>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</si>
  <si>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</si>
  <si>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</si>
  <si>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</si>
  <si>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</si>
  <si>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</si>
  <si>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</si>
  <si>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</si>
  <si>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</si>
  <si>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</si>
  <si>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</si>
  <si>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</si>
  <si>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</si>
  <si>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</si>
  <si>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</si>
  <si>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</si>
  <si>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</si>
  <si>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</si>
  <si>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</si>
  <si>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</si>
  <si>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</si>
  <si>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</si>
  <si>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</si>
  <si>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</si>
  <si>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</si>
  <si>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</si>
  <si>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</si>
  <si>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</si>
  <si>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</si>
  <si>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</si>
  <si>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</si>
  <si>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</si>
  <si>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</si>
  <si>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</si>
  <si>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</si>
  <si>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</si>
  <si>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</si>
  <si>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</si>
  <si>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</si>
  <si>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</si>
  <si>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</si>
  <si>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</si>
  <si>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</si>
  <si>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</si>
  <si>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</si>
  <si>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</si>
  <si>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</si>
  <si>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</si>
  <si>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</si>
  <si>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</si>
  <si>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</si>
  <si>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</si>
  <si>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</si>
  <si>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</si>
  <si>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</si>
  <si>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</si>
  <si>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</si>
  <si>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</si>
  <si>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</si>
  <si>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</si>
  <si>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</si>
  <si>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</si>
  <si>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</si>
  <si>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</si>
  <si>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</si>
  <si>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</si>
  <si>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</si>
  <si>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</si>
  <si>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</si>
  <si>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</si>
  <si>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</si>
  <si>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</si>
  <si>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</si>
  <si>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</si>
  <si>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</si>
  <si>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</si>
  <si>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</si>
  <si>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</si>
  <si>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</si>
  <si>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</si>
  <si>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</si>
  <si>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</si>
  <si>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</si>
  <si>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</si>
  <si>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</si>
  <si>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</si>
  <si>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</si>
  <si>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</si>
  <si>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</si>
  <si>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</si>
  <si>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</si>
  <si>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</si>
  <si>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</si>
  <si>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</si>
  <si>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</si>
  <si>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</si>
  <si>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</si>
  <si>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</si>
  <si>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</si>
  <si>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</si>
  <si>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</si>
  <si>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</si>
  <si>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</si>
  <si>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</si>
  <si>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</si>
  <si>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</si>
  <si>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</si>
  <si>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</si>
  <si>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</si>
  <si>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</si>
  <si>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</si>
  <si>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</si>
  <si>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</si>
  <si>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</si>
  <si>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</si>
  <si>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</si>
  <si>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</si>
  <si>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</si>
  <si>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</si>
  <si>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</si>
  <si>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</si>
  <si>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</si>
  <si>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</si>
  <si>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</si>
  <si>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</si>
  <si>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</si>
  <si>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</si>
  <si>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</si>
  <si>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</si>
  <si>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</si>
  <si>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</si>
  <si>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</si>
  <si>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</si>
  <si>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</si>
  <si>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</si>
  <si>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</si>
  <si>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</si>
  <si>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</si>
  <si>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</si>
  <si>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</si>
  <si>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</si>
  <si>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</si>
  <si>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</si>
  <si>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</si>
  <si>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</si>
  <si>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</si>
  <si>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</si>
  <si>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</si>
  <si>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</si>
  <si>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</si>
  <si>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</si>
  <si>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</si>
  <si>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</si>
  <si>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</si>
  <si>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</si>
  <si>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</si>
  <si>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</si>
  <si>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</si>
  <si>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</si>
  <si>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</si>
  <si>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</si>
  <si>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</si>
  <si>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</si>
  <si>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</si>
  <si>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</si>
  <si>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</si>
  <si>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</si>
  <si>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</si>
  <si>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</si>
  <si>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</si>
  <si>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</si>
  <si>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</si>
  <si>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</si>
  <si>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</si>
  <si>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</si>
  <si>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</si>
  <si>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</si>
  <si>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</si>
  <si>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</si>
  <si>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</si>
  <si>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</si>
  <si>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</si>
  <si>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</si>
  <si>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</si>
  <si>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</si>
  <si>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</si>
  <si>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</si>
  <si>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</si>
  <si>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</si>
  <si>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</si>
  <si>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</si>
  <si>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</si>
  <si>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</si>
  <si>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</si>
  <si>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</si>
  <si>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</si>
  <si>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</si>
  <si>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</si>
  <si>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</si>
  <si>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</si>
  <si>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</si>
  <si>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</si>
  <si>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</si>
  <si>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</si>
  <si>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</si>
  <si>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</si>
  <si>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</si>
  <si>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</si>
  <si>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</si>
  <si>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</si>
  <si>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</si>
  <si>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</si>
  <si>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</si>
  <si>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</si>
  <si>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</si>
  <si>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</si>
  <si>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</si>
  <si>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</si>
  <si>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</si>
  <si>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</si>
  <si>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</si>
  <si>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</si>
  <si>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</si>
  <si>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</si>
  <si>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</si>
  <si>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</si>
  <si>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</si>
  <si>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</si>
  <si>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</si>
  <si>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</si>
  <si>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</si>
  <si>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</si>
  <si>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</si>
  <si>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</si>
  <si>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</si>
  <si>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</si>
  <si>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</si>
  <si>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</si>
  <si>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</si>
  <si>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</si>
  <si>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</si>
  <si>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</si>
  <si>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</si>
  <si>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</si>
  <si>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</si>
  <si>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</si>
  <si>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</si>
  <si>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</si>
  <si>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</si>
  <si>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</si>
  <si>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</si>
  <si>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</si>
  <si>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</si>
  <si>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</si>
  <si>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</si>
  <si>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</si>
  <si>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</si>
  <si>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</si>
  <si>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</si>
  <si>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</si>
  <si>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</si>
  <si>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</si>
  <si>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</si>
  <si>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</si>
  <si>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</si>
  <si>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</si>
  <si>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</si>
  <si>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</si>
  <si>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</si>
  <si>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</si>
  <si>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</si>
  <si>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</si>
  <si>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</si>
  <si>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</si>
  <si>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</si>
  <si>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</si>
  <si>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</si>
  <si>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</si>
  <si>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</si>
  <si>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</si>
  <si>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</si>
  <si>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</si>
  <si>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</si>
  <si>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</si>
  <si>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</si>
  <si>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</si>
  <si>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</si>
  <si>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</si>
  <si>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</si>
  <si>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</si>
  <si>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</si>
  <si>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</si>
  <si>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</si>
  <si>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</si>
  <si>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</si>
  <si>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</si>
  <si>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</si>
  <si>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</si>
  <si>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</si>
  <si>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</si>
  <si>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</si>
  <si>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</si>
  <si>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</si>
  <si>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</si>
  <si>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</si>
  <si>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</si>
  <si>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</si>
  <si>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</si>
  <si>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</si>
  <si>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</si>
  <si>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</si>
  <si>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</si>
  <si>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</si>
  <si>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</si>
  <si>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</si>
  <si>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</si>
  <si>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</si>
  <si>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</si>
  <si>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</si>
  <si>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</si>
  <si>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</si>
  <si>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</si>
  <si>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</si>
  <si>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</si>
  <si>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</si>
  <si>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</si>
  <si>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</si>
  <si>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</si>
  <si>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</si>
  <si>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</si>
  <si>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</si>
  <si>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</si>
  <si>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</si>
  <si>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</si>
  <si>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</si>
  <si>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</si>
  <si>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</si>
  <si>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</si>
  <si>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</si>
  <si>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</si>
  <si>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</si>
  <si>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</si>
  <si>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</si>
  <si>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</si>
  <si>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</si>
  <si>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</si>
  <si>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</si>
  <si>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</si>
  <si>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</si>
  <si>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</si>
  <si>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</si>
  <si>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</si>
  <si>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</si>
  <si>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</si>
  <si>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</si>
  <si>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</si>
  <si>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</si>
  <si>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</si>
  <si>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</si>
  <si>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</si>
  <si>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</si>
  <si>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</si>
  <si>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</si>
  <si>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</si>
  <si>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</si>
  <si>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</si>
  <si>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</si>
  <si>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</si>
  <si>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</si>
  <si>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</si>
  <si>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</si>
  <si>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</si>
  <si>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</si>
  <si>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</si>
  <si>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</si>
  <si>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</si>
  <si>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</si>
  <si>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</si>
  <si>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</si>
  <si>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</si>
  <si>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</si>
  <si>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</si>
  <si>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</si>
  <si>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</si>
  <si>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</si>
  <si>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</si>
  <si>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</si>
  <si>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</si>
  <si>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</si>
  <si>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</si>
  <si>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</si>
  <si>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Database relationships pool</t>
  </si>
  <si>
    <t>&lt;img class='hmdhide' src="{{asset('assets/img/progressBar.gif')}}"   alt=""  id='progress_bar_for_start_here_email'&gt;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</si>
  <si>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</si>
  <si>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</si>
  <si>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</si>
  <si>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</si>
  <si>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</si>
  <si>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</si>
  <si>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</si>
  <si>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</si>
  <si>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</si>
  <si>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</si>
  <si>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</si>
  <si>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</si>
  <si>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</si>
  <si>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</si>
  <si>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</si>
  <si>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</si>
  <si>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</si>
  <si>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</si>
  <si>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</si>
  <si>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</si>
  <si>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</si>
  <si>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</si>
  <si>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</si>
  <si>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</si>
  <si>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</si>
  <si>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</si>
  <si>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</si>
  <si>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</si>
  <si>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</si>
  <si>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</si>
  <si>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</si>
  <si>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</si>
  <si>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</si>
  <si>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</si>
  <si>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</si>
  <si>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Modal generator</t>
  </si>
  <si>
    <t>c4/c1_left</t>
  </si>
  <si>
    <t>e_newproject</t>
  </si>
  <si>
    <t>Create a new project</t>
  </si>
  <si>
    <t>patient_id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</si>
  <si>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</si>
  <si>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</si>
  <si>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</si>
  <si>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</si>
  <si>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</si>
  <si>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</si>
  <si>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</si>
  <si>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</si>
  <si>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</si>
  <si>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</si>
  <si>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</si>
  <si>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smartChartv1</t>
  </si>
  <si>
    <t>temporaluser</t>
  </si>
  <si>
    <t>Building retuning 1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</si>
  <si>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</si>
  <si>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</si>
  <si>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</si>
  <si>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</si>
  <si>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</si>
  <si>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</si>
  <si>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</si>
  <si>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</si>
  <si>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</si>
  <si>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</si>
  <si>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</si>
  <si>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</si>
  <si>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bfields</t>
  </si>
  <si>
    <t>header</t>
  </si>
  <si>
    <t>tooltip</t>
  </si>
  <si>
    <t>display</t>
  </si>
  <si>
    <t>bsystem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</si>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</sst>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7" fillId="4" borderId="0" xfId="0" applyFont="1" applyFill="1" applyBorder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19" fillId="21" borderId="0" xfId="1" applyFill="1"/>
    <xf numFmtId="0" fontId="18" fillId="21" borderId="0" xfId="0" applyFont="1" applyFill="1"/>
    <xf numFmtId="0" fontId="17" fillId="21" borderId="0" xfId="0" applyFont="1" applyFill="1"/>
    <xf numFmtId="0" fontId="18" fillId="22" borderId="0" xfId="0" applyFont="1" applyFill="1"/>
    <xf numFmtId="0" fontId="6" fillId="2" borderId="0" xfId="0" applyFont="1" applyFill="1" applyAlignment="1">
      <alignment horizontal="right"/>
    </xf>
    <xf numFmtId="0" fontId="19" fillId="21" borderId="0" xfId="1" applyFill="1" applyAlignment="1"/>
    <xf numFmtId="0" fontId="0" fillId="21" borderId="0" xfId="0" applyFill="1" applyAlignment="1"/>
    <xf numFmtId="0" fontId="0" fillId="0" borderId="0" xfId="0" applyAlignment="1"/>
    <xf numFmtId="0" fontId="24" fillId="4" borderId="0" xfId="1" applyFont="1" applyFill="1" applyAlignment="1"/>
    <xf numFmtId="0" fontId="25" fillId="4" borderId="0" xfId="1" applyFont="1" applyFill="1" applyAlignment="1"/>
    <xf numFmtId="0" fontId="19" fillId="4" borderId="0" xfId="1" applyFill="1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T2 snippets'!A1"/><Relationship Id="rId2" Type="http://schemas.openxmlformats.org/officeDocument/2006/relationships/image" Target="../media/image1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5" Type="http://schemas.openxmlformats.org/officeDocument/2006/relationships/hyperlink" Target="#'tables and models'!A1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0</xdr:col>
      <xdr:colOff>742950</xdr:colOff>
      <xdr:row>3</xdr:row>
      <xdr:rowOff>66675</xdr:rowOff>
    </xdr:from>
    <xdr:ext cx="6760377" cy="264560"/>
    <xdr:sp macro="" textlink="">
      <xdr:nvSpPr>
        <xdr:cNvPr id="3" name="CuadroTexto 2"/>
        <xdr:cNvSpPr txBox="1"/>
      </xdr:nvSpPr>
      <xdr:spPr>
        <a:xfrm>
          <a:off x="742950" y="638175"/>
          <a:ext cx="6760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1">
                  <a:lumMod val="75000"/>
                </a:schemeClr>
              </a:solidFill>
            </a:rPr>
            <a:t>The place</a:t>
          </a:r>
          <a:r>
            <a:rPr lang="es-ES" sz="1100" baseline="0">
              <a:solidFill>
                <a:schemeClr val="accent1">
                  <a:lumMod val="75000"/>
                </a:schemeClr>
              </a:solidFill>
            </a:rPr>
            <a:t> where you can automate everything about laravel increasing your productivity, accuracy and time saving</a:t>
          </a:r>
          <a:endParaRPr lang="es-E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20</xdr:row>
      <xdr:rowOff>47625</xdr:rowOff>
    </xdr:from>
    <xdr:to>
      <xdr:col>0</xdr:col>
      <xdr:colOff>704850</xdr:colOff>
      <xdr:row>21</xdr:row>
      <xdr:rowOff>28574</xdr:rowOff>
    </xdr:to>
    <xdr:grpSp>
      <xdr:nvGrpSpPr>
        <xdr:cNvPr id="8" name="Grupo 7"/>
        <xdr:cNvGrpSpPr/>
      </xdr:nvGrpSpPr>
      <xdr:grpSpPr>
        <a:xfrm>
          <a:off x="419100" y="3857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0</xdr:col>
      <xdr:colOff>302474</xdr:colOff>
      <xdr:row>13</xdr:row>
      <xdr:rowOff>47626</xdr:rowOff>
    </xdr:from>
    <xdr:to>
      <xdr:col>2</xdr:col>
      <xdr:colOff>75599</xdr:colOff>
      <xdr:row>14</xdr:row>
      <xdr:rowOff>161926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02474" y="252412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0</xdr:col>
      <xdr:colOff>390525</xdr:colOff>
      <xdr:row>22</xdr:row>
      <xdr:rowOff>57150</xdr:rowOff>
    </xdr:from>
    <xdr:to>
      <xdr:col>2</xdr:col>
      <xdr:colOff>103975</xdr:colOff>
      <xdr:row>24</xdr:row>
      <xdr:rowOff>19050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90525" y="424815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352424</xdr:colOff>
      <xdr:row>9</xdr:row>
      <xdr:rowOff>161924</xdr:rowOff>
    </xdr:from>
    <xdr:to>
      <xdr:col>2</xdr:col>
      <xdr:colOff>355955</xdr:colOff>
      <xdr:row>11</xdr:row>
      <xdr:rowOff>133349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352424" y="18764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49318" y="171451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28"/>
  <sheetViews>
    <sheetView workbookViewId="0"/>
  </sheetViews>
  <sheetFormatPr baseColWidth="10" defaultRowHeight="15" x14ac:dyDescent="0.25"/>
  <cols>
    <col min="1" max="1" width="11.42578125" style="107"/>
    <col min="2" max="5" width="11.7109375" style="107" customWidth="1"/>
    <col min="6" max="16384" width="11.42578125" style="107"/>
  </cols>
  <sheetData>
    <row r="1" spans="2:4" s="109" customFormat="1" x14ac:dyDescent="0.25"/>
    <row r="2" spans="2:4" s="109" customFormat="1" x14ac:dyDescent="0.25"/>
    <row r="3" spans="2:4" s="109" customFormat="1" x14ac:dyDescent="0.25"/>
    <row r="4" spans="2:4" s="109" customFormat="1" x14ac:dyDescent="0.25"/>
    <row r="5" spans="2:4" s="109" customFormat="1" x14ac:dyDescent="0.25"/>
    <row r="8" spans="2:4" x14ac:dyDescent="0.25">
      <c r="B8" s="106" t="s">
        <v>588</v>
      </c>
    </row>
    <row r="9" spans="2:4" x14ac:dyDescent="0.25">
      <c r="B9" s="111" t="s">
        <v>593</v>
      </c>
      <c r="C9" s="112"/>
      <c r="D9" s="112"/>
    </row>
    <row r="13" spans="2:4" x14ac:dyDescent="0.25">
      <c r="B13" s="111" t="s">
        <v>688</v>
      </c>
      <c r="C13" s="111"/>
    </row>
    <row r="14" spans="2:4" x14ac:dyDescent="0.25">
      <c r="B14" s="106"/>
    </row>
    <row r="15" spans="2:4" x14ac:dyDescent="0.25">
      <c r="B15" s="106"/>
    </row>
    <row r="16" spans="2:4" x14ac:dyDescent="0.25">
      <c r="B16" s="106" t="s">
        <v>761</v>
      </c>
    </row>
    <row r="17" spans="2:11" x14ac:dyDescent="0.25">
      <c r="B17" s="106"/>
    </row>
    <row r="18" spans="2:11" x14ac:dyDescent="0.25">
      <c r="B18" s="111" t="s">
        <v>724</v>
      </c>
      <c r="C18" s="111"/>
      <c r="D18" s="111"/>
    </row>
    <row r="19" spans="2:11" x14ac:dyDescent="0.25">
      <c r="B19" s="111" t="s">
        <v>596</v>
      </c>
      <c r="C19" s="111"/>
      <c r="D19" s="111"/>
      <c r="E19" s="112"/>
    </row>
    <row r="21" spans="2:11" x14ac:dyDescent="0.25">
      <c r="B21" s="111" t="s">
        <v>600</v>
      </c>
      <c r="C21" s="111"/>
      <c r="D21" s="111"/>
      <c r="K21" s="108" t="s">
        <v>729</v>
      </c>
    </row>
    <row r="22" spans="2:11" x14ac:dyDescent="0.25">
      <c r="K22" s="108" t="s">
        <v>726</v>
      </c>
    </row>
    <row r="23" spans="2:11" x14ac:dyDescent="0.25">
      <c r="K23" s="108" t="s">
        <v>727</v>
      </c>
    </row>
    <row r="24" spans="2:11" x14ac:dyDescent="0.25">
      <c r="K24" s="108" t="s">
        <v>728</v>
      </c>
    </row>
    <row r="28" spans="2:11" x14ac:dyDescent="0.25">
      <c r="B28" s="106" t="s">
        <v>713</v>
      </c>
    </row>
  </sheetData>
  <mergeCells count="5">
    <mergeCell ref="B19:E19"/>
    <mergeCell ref="B21:D21"/>
    <mergeCell ref="B9:D9"/>
    <mergeCell ref="B13:C13"/>
    <mergeCell ref="B18:D18"/>
  </mergeCells>
  <hyperlinks>
    <hyperlink ref="B19:D19" location="'AutoLaravel v1'!C13" display="Create new laravel project"/>
    <hyperlink ref="B8" location="'Start project'!A1" display="Start a project"/>
    <hyperlink ref="B9" location="'view controllers'!A1" display="View and controllers creation"/>
    <hyperlink ref="B21:D21" location="'Laravel mail v1'!A1" display="Mail sender constructor"/>
    <hyperlink ref="B13:C13" location="'query automation v1'!A1" display="Query automation"/>
    <hyperlink ref="B28" location="'Test unit v1'!A1" display="Test unit"/>
    <hyperlink ref="B18:D18" location="dbRelations!A1" display="Database relationships pool"/>
    <hyperlink ref="B16" location="Modal2!A1" display="TB Modal creator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2"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zoomScaleNormal="100" workbookViewId="0">
      <selection activeCell="A6" sqref="A6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temporaluser</v>
      </c>
      <c r="G9" s="43" t="s">
        <v>762</v>
      </c>
      <c r="H9" s="43"/>
    </row>
    <row r="10" spans="1:11" x14ac:dyDescent="0.25">
      <c r="B10" s="10" t="s">
        <v>546</v>
      </c>
      <c r="E10" s="43" t="s">
        <v>763</v>
      </c>
    </row>
    <row r="11" spans="1:11" x14ac:dyDescent="0.25">
      <c r="B11" s="18" t="s">
        <v>114</v>
      </c>
      <c r="C11" s="17" t="str">
        <f>"php artisan generate:view --path="&amp;A3&amp;"app/views/"&amp;G9&amp;A3&amp;" modal_"&amp;E10</f>
        <v>php artisan generate:view --path="app/views/c4/c1_left" modal_e_newproject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764</v>
      </c>
      <c r="F12" s="43"/>
      <c r="G12" s="43"/>
    </row>
    <row r="13" spans="1:11" x14ac:dyDescent="0.25">
      <c r="B13" s="12" t="s">
        <v>542</v>
      </c>
      <c r="C13" s="12" t="str">
        <f>"modal_"&amp;E10</f>
        <v>modal_e_newproject</v>
      </c>
    </row>
    <row r="15" spans="1:11" x14ac:dyDescent="0.25">
      <c r="B15" s="46" t="str">
        <f>A1&amp;C13&amp;A2</f>
        <v>&lt;div id='modal_e_newproject'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553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752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">
        <v>753</v>
      </c>
      <c r="C18" s="23"/>
      <c r="D18" s="23"/>
      <c r="E18" s="23"/>
      <c r="F18" s="23"/>
      <c r="G18" s="46"/>
      <c r="H18" s="23"/>
      <c r="I18" s="23"/>
      <c r="J18" s="23"/>
      <c r="K18" s="23"/>
    </row>
    <row r="19" spans="2:11" x14ac:dyDescent="0.25">
      <c r="B19" s="46" t="s">
        <v>754</v>
      </c>
      <c r="C19" s="23"/>
      <c r="D19" s="23"/>
      <c r="E19" s="23"/>
      <c r="F19" s="23"/>
      <c r="G19" s="46"/>
      <c r="H19" s="23"/>
      <c r="I19" s="23"/>
      <c r="J19" s="23"/>
      <c r="K19" s="23"/>
    </row>
    <row r="20" spans="2:11" x14ac:dyDescent="0.25">
      <c r="B20" s="46" t="s">
        <v>755</v>
      </c>
      <c r="C20" s="23"/>
      <c r="D20" s="23"/>
      <c r="E20" s="23"/>
      <c r="F20" s="23"/>
      <c r="G20" s="46"/>
      <c r="H20" s="23"/>
      <c r="I20" s="23"/>
      <c r="J20" s="23"/>
      <c r="K20" s="23"/>
    </row>
    <row r="21" spans="2:11" x14ac:dyDescent="0.25">
      <c r="B21" s="46" t="str">
        <f>"                    &lt;h4&gt;"&amp;E12&amp;"&lt;/h4&gt;"</f>
        <v xml:space="preserve">                    &lt;h4&gt;Create a new project&lt;/h4&gt;</v>
      </c>
      <c r="C21" s="23"/>
      <c r="D21" s="23"/>
      <c r="E21" s="23"/>
      <c r="F21" s="23"/>
      <c r="G21" s="46"/>
      <c r="H21" s="23"/>
      <c r="I21" s="23"/>
      <c r="J21" s="23"/>
      <c r="K21" s="23"/>
    </row>
    <row r="22" spans="2:11" x14ac:dyDescent="0.25">
      <c r="B22" s="46" t="s">
        <v>756</v>
      </c>
      <c r="C22" s="46"/>
      <c r="D22" s="46"/>
      <c r="E22" s="46"/>
      <c r="F22" s="46"/>
      <c r="G22" s="46"/>
      <c r="H22" s="46"/>
      <c r="I22" s="46"/>
      <c r="J22" s="46"/>
      <c r="K22" s="46"/>
    </row>
    <row r="23" spans="2:11" x14ac:dyDescent="0.25">
      <c r="B23" s="46" t="s">
        <v>757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758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754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759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760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756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757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745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551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548</v>
      </c>
      <c r="C32" s="46"/>
      <c r="D32" s="46"/>
      <c r="E32" s="46"/>
      <c r="F32" s="46"/>
      <c r="G32" s="46"/>
      <c r="H32" s="46"/>
      <c r="I32" s="46"/>
      <c r="J32" s="46"/>
      <c r="K32" s="46"/>
    </row>
    <row r="34" spans="2:8" x14ac:dyDescent="0.25">
      <c r="B34" s="10" t="s">
        <v>568</v>
      </c>
      <c r="D34" s="46" t="str">
        <f>"&lt;a href='#' id='openmodal_"&amp;C13&amp;"'&gt;"&amp;C13&amp;"&lt;/a&gt;"</f>
        <v>&lt;a href='#' id='openmodal_modal_e_newproject'&gt;modal_e_newproject&lt;/a&gt;</v>
      </c>
      <c r="E34" s="46"/>
      <c r="F34" s="46"/>
      <c r="G34" s="46"/>
      <c r="H34" s="46"/>
    </row>
    <row r="35" spans="2:8" x14ac:dyDescent="0.25">
      <c r="C35" s="10" t="s">
        <v>570</v>
      </c>
      <c r="D35" s="46" t="str">
        <f>"@include('"&amp;G9&amp;".modal_"&amp;E10&amp;"')"</f>
        <v>@include('c4/c1_left.modal_e_newproject')</v>
      </c>
      <c r="E35" s="46"/>
      <c r="F35" s="46"/>
      <c r="G35" s="46"/>
      <c r="H35" s="46"/>
    </row>
    <row r="37" spans="2:8" x14ac:dyDescent="0.25">
      <c r="B37" s="10" t="s">
        <v>567</v>
      </c>
    </row>
    <row r="38" spans="2:8" x14ac:dyDescent="0.25">
      <c r="B38" s="46" t="str">
        <f>"$('#openmodal_"&amp;C13&amp;"').click(function(e){"</f>
        <v>$('#openmodal_modal_e_newproject').click(function(e){</v>
      </c>
      <c r="C38" s="46"/>
      <c r="D38" s="46"/>
      <c r="E38" s="46"/>
      <c r="F38" s="46"/>
    </row>
    <row r="39" spans="2:8" x14ac:dyDescent="0.25">
      <c r="B39" s="46" t="s">
        <v>569</v>
      </c>
      <c r="C39" s="46"/>
      <c r="D39" s="46"/>
      <c r="E39" s="46"/>
      <c r="F39" s="46"/>
    </row>
    <row r="40" spans="2:8" x14ac:dyDescent="0.25">
      <c r="B40" s="46" t="str">
        <f>"    $('#"&amp;C13&amp;"').modal('show');"</f>
        <v xml:space="preserve">    $('#modal_e_newproject').modal('show');</v>
      </c>
      <c r="C40" s="46"/>
      <c r="D40" s="46"/>
      <c r="E40" s="46"/>
      <c r="F40" s="46"/>
    </row>
    <row r="41" spans="2:8" x14ac:dyDescent="0.25">
      <c r="B41" s="46" t="s">
        <v>136</v>
      </c>
      <c r="C41" s="46"/>
      <c r="D41" s="46"/>
      <c r="E41" s="46"/>
      <c r="F41" s="4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temporaluser</v>
      </c>
      <c r="G9" s="43" t="s">
        <v>750</v>
      </c>
      <c r="H9" s="43"/>
    </row>
    <row r="10" spans="1:11" x14ac:dyDescent="0.25">
      <c r="B10" s="10" t="s">
        <v>546</v>
      </c>
      <c r="E10" s="43" t="s">
        <v>751</v>
      </c>
    </row>
    <row r="11" spans="1:11" x14ac:dyDescent="0.25">
      <c r="B11" s="18" t="s">
        <v>114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739</v>
      </c>
      <c r="F12" s="43"/>
      <c r="G12" s="43"/>
    </row>
    <row r="13" spans="1:11" x14ac:dyDescent="0.25">
      <c r="B13" s="12" t="s">
        <v>542</v>
      </c>
      <c r="C13" s="12" t="str">
        <f>E10</f>
        <v>modal_c_drop</v>
      </c>
    </row>
    <row r="15" spans="1:11" x14ac:dyDescent="0.25">
      <c r="B15" s="46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  <c r="L17" s="116" t="s">
        <v>740</v>
      </c>
      <c r="M17" s="113"/>
      <c r="N17" s="113"/>
    </row>
    <row r="18" spans="2:14" x14ac:dyDescent="0.25">
      <c r="B18" s="46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4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4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4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4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4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4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4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4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4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id='openmodal_modal_c_drop'&gt;modal_c_drop&lt;/a&gt;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"@include('"&amp;G9&amp;"."&amp;E10&amp;"')"</f>
        <v>@include('c4/c2_center.modal_c_drop')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$('#openmodal_modal_c_drop').click(function(e){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$('#modal_c_drop').modal('show');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  <row r="50" spans="2:9" x14ac:dyDescent="0.25">
      <c r="B50" s="10" t="s">
        <v>741</v>
      </c>
    </row>
    <row r="51" spans="2:9" x14ac:dyDescent="0.25">
      <c r="B51" s="10" t="s">
        <v>749</v>
      </c>
      <c r="D51" s="46" t="s">
        <v>748</v>
      </c>
    </row>
    <row r="53" spans="2:9" x14ac:dyDescent="0.25">
      <c r="B53" s="46" t="s">
        <v>742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46" t="s">
        <v>743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46" t="s">
        <v>747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46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46" t="s">
        <v>745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46" t="s">
        <v>551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46" t="s">
        <v>743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46" t="s">
        <v>744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46" t="s">
        <v>746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46" t="s">
        <v>745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46" t="s">
        <v>551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46" t="s">
        <v>548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75" t="s">
        <v>274</v>
      </c>
      <c r="C2" s="74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4" t="s">
        <v>574</v>
      </c>
      <c r="E5" s="10">
        <v>11</v>
      </c>
      <c r="F5" s="74"/>
      <c r="H5" s="10">
        <v>1</v>
      </c>
      <c r="I5" s="74" t="s">
        <v>428</v>
      </c>
      <c r="K5" s="10">
        <v>11</v>
      </c>
      <c r="L5" s="74"/>
    </row>
    <row r="6" spans="2:12" x14ac:dyDescent="0.25">
      <c r="B6" s="10">
        <v>2</v>
      </c>
      <c r="C6" s="74" t="s">
        <v>575</v>
      </c>
      <c r="E6" s="10">
        <v>12</v>
      </c>
      <c r="F6" s="74"/>
      <c r="H6" s="10">
        <v>2</v>
      </c>
      <c r="I6" s="74" t="s">
        <v>429</v>
      </c>
      <c r="K6" s="10">
        <v>12</v>
      </c>
      <c r="L6" s="74"/>
    </row>
    <row r="7" spans="2:12" x14ac:dyDescent="0.25">
      <c r="B7" s="10">
        <v>3</v>
      </c>
      <c r="C7" s="74" t="s">
        <v>576</v>
      </c>
      <c r="E7" s="10">
        <v>13</v>
      </c>
      <c r="F7" s="74"/>
      <c r="H7" s="10">
        <v>3</v>
      </c>
      <c r="I7" s="74" t="s">
        <v>432</v>
      </c>
      <c r="K7" s="10">
        <v>13</v>
      </c>
      <c r="L7" s="74"/>
    </row>
    <row r="8" spans="2:12" x14ac:dyDescent="0.25">
      <c r="B8" s="10">
        <v>4</v>
      </c>
      <c r="C8" s="74" t="s">
        <v>577</v>
      </c>
      <c r="E8" s="10">
        <v>14</v>
      </c>
      <c r="F8" s="74"/>
      <c r="H8" s="10">
        <v>4</v>
      </c>
      <c r="I8" s="74" t="s">
        <v>433</v>
      </c>
      <c r="K8" s="10">
        <v>14</v>
      </c>
      <c r="L8" s="74"/>
    </row>
    <row r="9" spans="2:12" x14ac:dyDescent="0.25">
      <c r="B9" s="10">
        <v>5</v>
      </c>
      <c r="C9" s="74" t="s">
        <v>578</v>
      </c>
      <c r="E9" s="10">
        <v>15</v>
      </c>
      <c r="F9" s="74"/>
      <c r="H9" s="10">
        <v>5</v>
      </c>
      <c r="I9" s="74" t="s">
        <v>434</v>
      </c>
      <c r="K9" s="10">
        <v>15</v>
      </c>
      <c r="L9" s="74"/>
    </row>
    <row r="10" spans="2:12" x14ac:dyDescent="0.25">
      <c r="B10" s="10">
        <v>6</v>
      </c>
      <c r="C10" s="74"/>
      <c r="E10" s="10">
        <v>16</v>
      </c>
      <c r="F10" s="74"/>
      <c r="H10" s="10">
        <v>6</v>
      </c>
      <c r="I10" s="74"/>
      <c r="K10" s="10">
        <v>16</v>
      </c>
      <c r="L10" s="74"/>
    </row>
    <row r="11" spans="2:12" x14ac:dyDescent="0.25">
      <c r="B11" s="10">
        <v>7</v>
      </c>
      <c r="C11" s="74"/>
      <c r="E11" s="10">
        <v>17</v>
      </c>
      <c r="F11" s="74"/>
      <c r="H11" s="10">
        <v>7</v>
      </c>
      <c r="I11" s="74"/>
      <c r="K11" s="10">
        <v>17</v>
      </c>
      <c r="L11" s="74"/>
    </row>
    <row r="12" spans="2:12" x14ac:dyDescent="0.25">
      <c r="B12" s="10">
        <v>8</v>
      </c>
      <c r="C12" s="74"/>
      <c r="E12" s="10">
        <v>18</v>
      </c>
      <c r="F12" s="74"/>
      <c r="H12" s="10">
        <v>8</v>
      </c>
      <c r="I12" s="74"/>
      <c r="K12" s="10">
        <v>18</v>
      </c>
      <c r="L12" s="74"/>
    </row>
    <row r="13" spans="2:12" x14ac:dyDescent="0.25">
      <c r="B13" s="10">
        <v>9</v>
      </c>
      <c r="C13" s="74"/>
      <c r="E13" s="10">
        <v>19</v>
      </c>
      <c r="F13" s="74"/>
      <c r="H13" s="10">
        <v>9</v>
      </c>
      <c r="I13" s="74"/>
      <c r="K13" s="10">
        <v>19</v>
      </c>
      <c r="L13" s="74"/>
    </row>
    <row r="14" spans="2:12" x14ac:dyDescent="0.25">
      <c r="B14" s="10">
        <v>10</v>
      </c>
      <c r="C14" s="74"/>
      <c r="E14" s="10">
        <v>20</v>
      </c>
      <c r="F14" s="74"/>
      <c r="H14" s="10">
        <v>10</v>
      </c>
      <c r="I14" s="74"/>
      <c r="K14" s="10">
        <v>20</v>
      </c>
      <c r="L14" s="74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8" zoomScaleNormal="100" workbookViewId="0">
      <selection activeCell="A8" sqref="A8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7" t="s">
        <v>406</v>
      </c>
      <c r="D12" s="113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4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1" t="str">
        <f>IF(E33="",L33,IF(B32="NAME","",",")&amp;"'"&amp;E33&amp;"'")</f>
        <v>'prayer'</v>
      </c>
      <c r="O33" s="68" t="str">
        <f>IF(J33="",M33,",'"&amp;J33&amp;"'")</f>
        <v/>
      </c>
      <c r="P33" s="70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1" t="str">
        <f t="shared" ref="N34:N42" si="2">IF(E34="",L34,IF(B33="NAME","",",")&amp;"'"&amp;E34&amp;"'")</f>
        <v>,'text'</v>
      </c>
      <c r="O34" s="68" t="str">
        <f t="shared" ref="O34:O42" si="3">IF(J34="",M34,",'"&amp;J34&amp;"'")</f>
        <v/>
      </c>
      <c r="P34" s="70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1" t="str">
        <f t="shared" si="2"/>
        <v>,'field3'</v>
      </c>
      <c r="O35" s="68" t="str">
        <f t="shared" si="3"/>
        <v/>
      </c>
      <c r="P35" s="70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1" t="str">
        <f t="shared" si="2"/>
        <v>,'field4'</v>
      </c>
      <c r="O36" s="68" t="str">
        <f t="shared" si="3"/>
        <v/>
      </c>
      <c r="P36" s="70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1" t="str">
        <f t="shared" si="2"/>
        <v>,'field5'</v>
      </c>
      <c r="O37" s="68" t="str">
        <f t="shared" si="3"/>
        <v/>
      </c>
      <c r="P37" s="70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1" t="str">
        <f t="shared" si="2"/>
        <v>,'field6'</v>
      </c>
      <c r="O38" s="68" t="str">
        <f t="shared" si="3"/>
        <v/>
      </c>
      <c r="P38" s="70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1" t="str">
        <f t="shared" si="2"/>
        <v>,'field7'</v>
      </c>
      <c r="O39" s="68" t="str">
        <f t="shared" si="3"/>
        <v/>
      </c>
      <c r="P39" s="70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1" t="str">
        <f t="shared" si="2"/>
        <v>,'field8'</v>
      </c>
      <c r="O40" s="68" t="str">
        <f t="shared" si="3"/>
        <v/>
      </c>
      <c r="P40" s="70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1" t="str">
        <f t="shared" si="2"/>
        <v/>
      </c>
      <c r="O41" s="68" t="str">
        <f t="shared" si="3"/>
        <v/>
      </c>
      <c r="P41" s="70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1" t="str">
        <f t="shared" si="2"/>
        <v/>
      </c>
      <c r="O42" s="68" t="str">
        <f t="shared" si="3"/>
        <v/>
      </c>
      <c r="P42" s="70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5" t="str">
        <f>P33&amp;P34&amp;P35&amp;P36&amp;P37</f>
        <v>array('pagename',1),array('pagedescription',1),array('field3',1),array('field4',1),array('field5',1)</v>
      </c>
      <c r="D46" s="63"/>
      <c r="E46" s="63"/>
      <c r="F46" s="63"/>
      <c r="G46" s="63"/>
      <c r="H46" s="23"/>
    </row>
    <row r="47" spans="2:17" x14ac:dyDescent="0.25">
      <c r="C47" s="65" t="str">
        <f>P38&amp;P39&amp;P40&amp;P41&amp;P42</f>
        <v>,array('field6',1),array('field7',1),array('field8',1)</v>
      </c>
      <c r="D47" s="63"/>
      <c r="E47" s="63"/>
      <c r="F47" s="63"/>
      <c r="G47" s="63"/>
      <c r="H47" s="23"/>
    </row>
    <row r="48" spans="2:17" x14ac:dyDescent="0.25">
      <c r="C48" s="63" t="str">
        <f>Q33&amp;Q34&amp;Q35&amp;Q36&amp;Q37</f>
        <v/>
      </c>
      <c r="D48" s="63"/>
      <c r="E48" s="63"/>
      <c r="F48" s="63"/>
      <c r="G48" s="63"/>
      <c r="H48" s="23"/>
    </row>
    <row r="49" spans="3:8" x14ac:dyDescent="0.25">
      <c r="C49" s="65" t="str">
        <f>Q38&amp;Q39&amp;Q40&amp;Q41&amp;Q42</f>
        <v/>
      </c>
      <c r="D49" s="63"/>
      <c r="E49" s="63"/>
      <c r="F49" s="63"/>
      <c r="G49" s="63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5" t="str">
        <f>N33&amp;N34&amp;N35&amp;N36&amp;N37</f>
        <v>'prayer','text','field3','field4','field5'</v>
      </c>
      <c r="D52" s="63"/>
      <c r="E52" s="63"/>
      <c r="F52" s="63"/>
      <c r="G52" s="63"/>
      <c r="H52" s="23"/>
    </row>
    <row r="53" spans="3:8" x14ac:dyDescent="0.25">
      <c r="C53" s="65" t="str">
        <f>N38&amp;N39&amp;N40&amp;N41&amp;N42</f>
        <v>,'field6','field7','field8'</v>
      </c>
      <c r="D53" s="63"/>
      <c r="E53" s="63"/>
      <c r="F53" s="63"/>
      <c r="G53" s="63"/>
      <c r="H53" s="23"/>
    </row>
    <row r="54" spans="3:8" x14ac:dyDescent="0.25">
      <c r="C54" s="65" t="str">
        <f>O33&amp;O34&amp;O35&amp;O36&amp;O37</f>
        <v/>
      </c>
      <c r="D54" s="63"/>
      <c r="E54" s="63"/>
      <c r="F54" s="63"/>
      <c r="G54" s="63"/>
      <c r="H54" s="23"/>
    </row>
    <row r="55" spans="3:8" x14ac:dyDescent="0.25">
      <c r="C55" s="65" t="str">
        <f>O38&amp;O39&amp;O40&amp;O41&amp;O42</f>
        <v/>
      </c>
      <c r="D55" s="63"/>
      <c r="E55" s="63"/>
      <c r="F55" s="63"/>
      <c r="G55" s="63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5" t="str">
        <f>P33&amp;P34&amp;P35&amp;P36&amp;P37</f>
        <v>array('pagename',1),array('pagedescription',1),array('field3',1),array('field4',1),array('field5',1)</v>
      </c>
      <c r="D58" s="63"/>
      <c r="E58" s="63"/>
      <c r="F58" s="63"/>
      <c r="G58" s="63"/>
      <c r="H58" s="23"/>
    </row>
    <row r="59" spans="3:8" x14ac:dyDescent="0.25">
      <c r="C59" s="65" t="str">
        <f>P38&amp;P39&amp;P40&amp;P41&amp;P42</f>
        <v>,array('field6',1),array('field7',1),array('field8',1)</v>
      </c>
      <c r="D59" s="63"/>
      <c r="E59" s="63"/>
      <c r="F59" s="63"/>
      <c r="G59" s="63"/>
      <c r="H59" s="23"/>
    </row>
    <row r="60" spans="3:8" x14ac:dyDescent="0.25">
      <c r="C60" s="65" t="str">
        <f>Q33&amp;Q34&amp;Q35&amp;Q36&amp;Q37</f>
        <v/>
      </c>
      <c r="D60" s="63"/>
      <c r="E60" s="63"/>
      <c r="F60" s="63"/>
      <c r="G60" s="63"/>
      <c r="H60" s="23"/>
    </row>
    <row r="61" spans="3:8" x14ac:dyDescent="0.25">
      <c r="C61" s="65" t="str">
        <f>Q38&amp;Q39&amp;Q40&amp;Q41&amp;Q42</f>
        <v/>
      </c>
      <c r="D61" s="63"/>
      <c r="E61" s="63"/>
      <c r="F61" s="63"/>
      <c r="G61" s="63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6" t="s">
        <v>461</v>
      </c>
      <c r="D65" s="23"/>
      <c r="E65" s="23"/>
      <c r="F65" s="23"/>
      <c r="G65" s="23"/>
      <c r="H65" s="23"/>
    </row>
    <row r="66" spans="2:8" x14ac:dyDescent="0.25">
      <c r="C66" s="66" t="s">
        <v>455</v>
      </c>
      <c r="D66" s="23"/>
      <c r="E66" s="23"/>
      <c r="F66" s="23"/>
      <c r="G66" s="23"/>
      <c r="H66" s="23"/>
    </row>
    <row r="67" spans="2:8" x14ac:dyDescent="0.25">
      <c r="C67" s="66" t="s">
        <v>472</v>
      </c>
      <c r="D67" s="23"/>
      <c r="E67" s="23"/>
      <c r="F67" s="23"/>
      <c r="G67" s="23"/>
      <c r="H67" s="23"/>
    </row>
    <row r="68" spans="2:8" x14ac:dyDescent="0.25">
      <c r="C68" s="66" t="s">
        <v>481</v>
      </c>
      <c r="D68" s="23"/>
      <c r="E68" s="23"/>
      <c r="F68" s="23"/>
      <c r="G68" s="23"/>
      <c r="H68" s="23"/>
    </row>
    <row r="69" spans="2:8" x14ac:dyDescent="0.25">
      <c r="C69" s="66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6" t="s">
        <v>384</v>
      </c>
      <c r="C73" s="23"/>
      <c r="D73" s="23"/>
      <c r="E73" s="23"/>
      <c r="F73" s="23"/>
      <c r="G73" s="23"/>
      <c r="H73" s="23"/>
    </row>
    <row r="74" spans="2:8" x14ac:dyDescent="0.25">
      <c r="B74" s="67" t="s">
        <v>423</v>
      </c>
      <c r="C74" s="23"/>
      <c r="D74" s="23"/>
      <c r="E74" s="23"/>
      <c r="F74" s="23"/>
      <c r="G74" s="23"/>
      <c r="H74" s="23"/>
    </row>
    <row r="75" spans="2:8" x14ac:dyDescent="0.25">
      <c r="B75" s="67" t="s">
        <v>424</v>
      </c>
      <c r="C75" s="23"/>
      <c r="D75" s="23"/>
      <c r="E75" s="23"/>
      <c r="F75" s="23"/>
      <c r="G75" s="23"/>
      <c r="H75" s="23"/>
    </row>
    <row r="76" spans="2:8" x14ac:dyDescent="0.25">
      <c r="B76" s="66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69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69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6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4" t="s">
        <v>406</v>
      </c>
    </row>
    <row r="221" spans="14:14" x14ac:dyDescent="0.25">
      <c r="N221" s="54" t="s">
        <v>407</v>
      </c>
    </row>
    <row r="222" spans="14:14" x14ac:dyDescent="0.25">
      <c r="N222" s="54" t="s">
        <v>408</v>
      </c>
    </row>
    <row r="223" spans="14:14" x14ac:dyDescent="0.25">
      <c r="N223" s="59" t="str">
        <f>IF('AutoLaravel v1'!C70&lt;&gt;"",'AutoLaravel v1'!C70,"")</f>
        <v>pagename</v>
      </c>
    </row>
    <row r="224" spans="14:14" x14ac:dyDescent="0.25">
      <c r="N224" s="59" t="str">
        <f>IF('AutoLaravel v1'!C71&lt;&gt;"",'AutoLaravel v1'!C71,"")</f>
        <v>pagedescription</v>
      </c>
    </row>
    <row r="225" spans="14:14" x14ac:dyDescent="0.25">
      <c r="N225" s="59" t="str">
        <f>IF('AutoLaravel v1'!C72&lt;&gt;"",'AutoLaravel v1'!C72,"")</f>
        <v>field3</v>
      </c>
    </row>
    <row r="226" spans="14:14" x14ac:dyDescent="0.25">
      <c r="N226" s="59" t="str">
        <f>IF('AutoLaravel v1'!C73&lt;&gt;"",'AutoLaravel v1'!C73,"")</f>
        <v>field4</v>
      </c>
    </row>
    <row r="227" spans="14:14" x14ac:dyDescent="0.25">
      <c r="N227" s="59" t="str">
        <f>IF('AutoLaravel v1'!C74&lt;&gt;"",'AutoLaravel v1'!C74,"")</f>
        <v>field5</v>
      </c>
    </row>
    <row r="228" spans="14:14" x14ac:dyDescent="0.25">
      <c r="N228" s="59" t="str">
        <f>IF('AutoLaravel v1'!C75&lt;&gt;"",'AutoLaravel v1'!C75,"")</f>
        <v>field6</v>
      </c>
    </row>
    <row r="229" spans="14:14" x14ac:dyDescent="0.25">
      <c r="N229" s="59" t="str">
        <f>IF('AutoLaravel v1'!C76&lt;&gt;"",'AutoLaravel v1'!C76,"")</f>
        <v>field7</v>
      </c>
    </row>
    <row r="230" spans="14:14" x14ac:dyDescent="0.25">
      <c r="N230" s="59" t="str">
        <f>IF('AutoLaravel v1'!C77&lt;&gt;"",'AutoLaravel v1'!C77,"")</f>
        <v>field8</v>
      </c>
    </row>
    <row r="231" spans="14:14" x14ac:dyDescent="0.25">
      <c r="N231" s="59" t="str">
        <f>IF('AutoLaravel v1'!C78&lt;&gt;"",'AutoLaravel v1'!C78,"")</f>
        <v/>
      </c>
    </row>
    <row r="232" spans="14:14" x14ac:dyDescent="0.25">
      <c r="N232" s="59" t="str">
        <f>IF('AutoLaravel v1'!C79&lt;&gt;"",'AutoLaravel v1'!C79,"")</f>
        <v/>
      </c>
    </row>
    <row r="233" spans="14:14" x14ac:dyDescent="0.25">
      <c r="N233" s="54" t="str">
        <f>IF('AutoLaravel v1'!G70&lt;&gt;"",'AutoLaravel v1'!G70,"")</f>
        <v/>
      </c>
    </row>
    <row r="234" spans="14:14" x14ac:dyDescent="0.25">
      <c r="N234" s="54" t="str">
        <f>IF('AutoLaravel v1'!G71&lt;&gt;"",'AutoLaravel v1'!G71,"")</f>
        <v/>
      </c>
    </row>
    <row r="235" spans="14:14" x14ac:dyDescent="0.25">
      <c r="N235" s="54" t="str">
        <f>IF('AutoLaravel v1'!G72&lt;&gt;"",'AutoLaravel v1'!G72,"")</f>
        <v/>
      </c>
    </row>
    <row r="236" spans="14:14" x14ac:dyDescent="0.25">
      <c r="N236" s="54" t="str">
        <f>IF('AutoLaravel v1'!G73&lt;&gt;"",'AutoLaravel v1'!G73,"")</f>
        <v/>
      </c>
    </row>
    <row r="237" spans="14:14" x14ac:dyDescent="0.25">
      <c r="N237" s="54" t="str">
        <f>IF('AutoLaravel v1'!G74&lt;&gt;"",'AutoLaravel v1'!G74,"")</f>
        <v/>
      </c>
    </row>
    <row r="238" spans="14:14" x14ac:dyDescent="0.25">
      <c r="N238" s="54" t="str">
        <f>IF('AutoLaravel v1'!G75&lt;&gt;"",'AutoLaravel v1'!G75,"")</f>
        <v/>
      </c>
    </row>
    <row r="239" spans="14:14" x14ac:dyDescent="0.25">
      <c r="N239" s="54" t="str">
        <f>IF('AutoLaravel v1'!G76&lt;&gt;"",'AutoLaravel v1'!G76,"")</f>
        <v/>
      </c>
    </row>
    <row r="240" spans="14:14" x14ac:dyDescent="0.25">
      <c r="N240" s="54" t="str">
        <f>IF('AutoLaravel v1'!G77&lt;&gt;"",'AutoLaravel v1'!G77,"")</f>
        <v/>
      </c>
    </row>
    <row r="241" spans="14:14" x14ac:dyDescent="0.25">
      <c r="N241" s="54" t="str">
        <f>IF('AutoLaravel v1'!G78&lt;&gt;"",'AutoLaravel v1'!G78,"")</f>
        <v/>
      </c>
    </row>
    <row r="242" spans="14:14" x14ac:dyDescent="0.25">
      <c r="N242" s="54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39" customFormat="1" hidden="1" x14ac:dyDescent="0.25">
      <c r="A1" s="39" t="s">
        <v>100</v>
      </c>
    </row>
    <row r="2" spans="1:11" x14ac:dyDescent="0.25"/>
    <row r="3" spans="1:11" x14ac:dyDescent="0.25">
      <c r="B3" s="15" t="s">
        <v>599</v>
      </c>
    </row>
    <row r="4" spans="1:11" x14ac:dyDescent="0.25"/>
    <row r="5" spans="1:11" x14ac:dyDescent="0.25">
      <c r="B5" s="10" t="s">
        <v>601</v>
      </c>
    </row>
    <row r="6" spans="1:11" x14ac:dyDescent="0.25">
      <c r="C6" s="66" t="s">
        <v>608</v>
      </c>
      <c r="D6" s="23"/>
      <c r="E6" s="23"/>
      <c r="F6" s="23"/>
      <c r="G6" s="23"/>
      <c r="H6" s="23"/>
      <c r="I6" s="23"/>
    </row>
    <row r="7" spans="1:11" x14ac:dyDescent="0.25">
      <c r="C7" s="66" t="s">
        <v>133</v>
      </c>
      <c r="D7" s="23"/>
      <c r="E7" s="23"/>
      <c r="F7" s="23"/>
      <c r="G7" s="23"/>
      <c r="H7" s="23"/>
      <c r="I7" s="23"/>
    </row>
    <row r="8" spans="1:11" x14ac:dyDescent="0.25">
      <c r="C8" s="66" t="s">
        <v>609</v>
      </c>
      <c r="D8" s="23"/>
      <c r="E8" s="23"/>
      <c r="F8" s="23"/>
      <c r="G8" s="23"/>
      <c r="H8" s="23"/>
      <c r="I8" s="23"/>
    </row>
    <row r="9" spans="1:11" x14ac:dyDescent="0.25">
      <c r="C9" s="66" t="s">
        <v>610</v>
      </c>
      <c r="D9" s="23"/>
      <c r="E9" s="23"/>
      <c r="F9" s="23"/>
      <c r="G9" s="23"/>
      <c r="H9" s="23"/>
      <c r="I9" s="23"/>
    </row>
    <row r="10" spans="1:11" x14ac:dyDescent="0.25">
      <c r="B10" s="78" t="s">
        <v>134</v>
      </c>
    </row>
    <row r="11" spans="1:11" x14ac:dyDescent="0.25"/>
    <row r="12" spans="1:11" x14ac:dyDescent="0.25">
      <c r="B12" s="10" t="s">
        <v>603</v>
      </c>
      <c r="G12" s="78" t="s">
        <v>607</v>
      </c>
    </row>
    <row r="13" spans="1:11" x14ac:dyDescent="0.25">
      <c r="B13" s="10" t="s">
        <v>604</v>
      </c>
      <c r="D13" s="64" t="s">
        <v>602</v>
      </c>
      <c r="E13" s="43" t="s">
        <v>606</v>
      </c>
      <c r="F13" s="64" t="s">
        <v>605</v>
      </c>
      <c r="G13" s="43" t="s">
        <v>737</v>
      </c>
      <c r="H13" s="12" t="str">
        <f>E13&amp;"."&amp;G13</f>
        <v>emails.reportofadopted</v>
      </c>
      <c r="K13" s="78" t="str">
        <f>RIGHT('Start project'!C24,LEN('Start project'!C24)-3)</f>
        <v>c:\wamp\www\github\smartChartv1</v>
      </c>
    </row>
    <row r="14" spans="1:11" x14ac:dyDescent="0.25">
      <c r="B14" s="18" t="s">
        <v>114</v>
      </c>
      <c r="C14" s="17" t="str">
        <f>"Copy-Item "&amp;K13&amp;"\app\views\templates\email2.blade.php "&amp;K13&amp;"\app\views\emails"</f>
        <v>Copy-Item c:\wamp\www\github\smartChartv1\app\views\templates\email2.blade.php c:\wamp\www\github\smartChartv1\app\views\emails</v>
      </c>
      <c r="D14" s="17"/>
      <c r="E14" s="17"/>
      <c r="F14" s="17"/>
      <c r="G14" s="17"/>
      <c r="H14" s="17"/>
    </row>
    <row r="15" spans="1:11" x14ac:dyDescent="0.25">
      <c r="B15" s="18" t="s">
        <v>114</v>
      </c>
      <c r="C15" s="17" t="str">
        <f>"Rename-Item "&amp;K13&amp;"\app\views\"&amp;E13&amp;"\email2.blade.php "&amp;G13&amp;".blade.php"</f>
        <v>Rename-Item c:\wamp\www\github\smartChartv1\app\views\emails\email2.blade.php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730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731</v>
      </c>
    </row>
    <row r="26" spans="2:12" x14ac:dyDescent="0.25"/>
    <row r="27" spans="2:12" x14ac:dyDescent="0.25">
      <c r="B27" s="10" t="s">
        <v>611</v>
      </c>
    </row>
    <row r="28" spans="2:12" x14ac:dyDescent="0.25">
      <c r="B28" s="10" t="s">
        <v>614</v>
      </c>
      <c r="F28" s="10" t="s">
        <v>615</v>
      </c>
      <c r="G28" s="10" t="s">
        <v>612</v>
      </c>
      <c r="J28" s="10" t="s">
        <v>613</v>
      </c>
      <c r="L28" s="10" t="s">
        <v>735</v>
      </c>
    </row>
    <row r="29" spans="2:12" x14ac:dyDescent="0.25">
      <c r="G29" s="46" t="s">
        <v>616</v>
      </c>
      <c r="H29" s="42"/>
      <c r="J29" s="42"/>
    </row>
    <row r="30" spans="2:12" x14ac:dyDescent="0.25">
      <c r="B30" s="74" t="s">
        <v>732</v>
      </c>
      <c r="C30" s="74"/>
      <c r="D30" s="43"/>
      <c r="F30" s="79" t="str">
        <f>IF(B30&lt;&gt;"",LEFT(B30,FIND("=",B30)-1),"")</f>
        <v>$coll</v>
      </c>
      <c r="G30" s="46" t="str">
        <f>IF(F30&lt;&gt;"",IF(G29="$mssgdata=array(","",",")&amp;"'"&amp;RIGHT(F30,LEN(F30)-1)&amp;"'   =&gt;   "&amp;F30,"")</f>
        <v>'coll'   =&gt;   $coll</v>
      </c>
      <c r="H30" s="42"/>
      <c r="J30" s="42" t="str">
        <f>IF(F30&lt;&gt;"","{{"&amp;F30&amp;"}}","")</f>
        <v>{{$coll}}</v>
      </c>
    </row>
    <row r="31" spans="2:12" x14ac:dyDescent="0.25">
      <c r="B31" s="74" t="s">
        <v>733</v>
      </c>
      <c r="C31" s="74"/>
      <c r="D31" s="43"/>
      <c r="F31" s="79" t="str">
        <f t="shared" ref="F31:F34" si="0">IF(B31&lt;&gt;"",LEFT(B31,FIND("=",B31)-1),"")</f>
        <v>$pmanager</v>
      </c>
      <c r="G31" s="46" t="str">
        <f>IF(F31&lt;&gt;"",IF(G30="$mssgdata=array(","",",")&amp;"'"&amp;RIGHT(F31,LEN(F31)-1)&amp;"'   =&gt;   "&amp;F31,"")</f>
        <v>,'pmanager'   =&gt;   $pmanager</v>
      </c>
      <c r="H31" s="42"/>
      <c r="J31" s="42" t="str">
        <f t="shared" ref="J31:J34" si="1">IF(F31&lt;&gt;"","{{"&amp;F31&amp;"}}","")</f>
        <v>{{$pmanager}}</v>
      </c>
    </row>
    <row r="32" spans="2:12" x14ac:dyDescent="0.25">
      <c r="B32" s="74" t="s">
        <v>734</v>
      </c>
      <c r="C32" s="74"/>
      <c r="D32" s="43"/>
      <c r="F32" s="79" t="str">
        <f t="shared" si="0"/>
        <v>$project</v>
      </c>
      <c r="G32" s="46" t="str">
        <f t="shared" ref="G32:G34" si="2">IF(F32&lt;&gt;"",IF(G31="$mssgdata=array(","",",")&amp;"'"&amp;RIGHT(F32,LEN(F32)-1)&amp;"'   =&gt;   "&amp;F32,"")</f>
        <v>,'project'   =&gt;   $project</v>
      </c>
      <c r="H32" s="42"/>
      <c r="J32" s="42" t="str">
        <f t="shared" si="1"/>
        <v>{{$project}}</v>
      </c>
    </row>
    <row r="33" spans="1:10" x14ac:dyDescent="0.25">
      <c r="B33" s="74" t="s">
        <v>738</v>
      </c>
      <c r="C33" s="74"/>
      <c r="D33" s="43"/>
      <c r="F33" s="79" t="str">
        <f t="shared" si="0"/>
        <v>$list</v>
      </c>
      <c r="G33" s="46" t="str">
        <f t="shared" si="2"/>
        <v>,'list'   =&gt;   $list</v>
      </c>
      <c r="H33" s="42"/>
      <c r="J33" s="42" t="str">
        <f t="shared" si="1"/>
        <v>{{$list}}</v>
      </c>
    </row>
    <row r="34" spans="1:10" x14ac:dyDescent="0.25">
      <c r="B34" s="74"/>
      <c r="C34" s="74"/>
      <c r="D34" s="43"/>
      <c r="F34" s="79" t="str">
        <f t="shared" si="0"/>
        <v/>
      </c>
      <c r="G34" s="46" t="str">
        <f t="shared" si="2"/>
        <v/>
      </c>
      <c r="H34" s="42"/>
      <c r="J34" s="42" t="str">
        <f t="shared" si="1"/>
        <v/>
      </c>
    </row>
    <row r="35" spans="1:10" x14ac:dyDescent="0.25">
      <c r="G35" s="46" t="s">
        <v>454</v>
      </c>
      <c r="H35" s="42"/>
      <c r="J35" s="42"/>
    </row>
    <row r="36" spans="1:10" x14ac:dyDescent="0.25"/>
    <row r="37" spans="1:10" x14ac:dyDescent="0.25">
      <c r="B37" s="10" t="s">
        <v>617</v>
      </c>
    </row>
    <row r="38" spans="1:10" x14ac:dyDescent="0.25">
      <c r="G38" s="46" t="s">
        <v>618</v>
      </c>
      <c r="H38" s="42"/>
      <c r="I38" s="42"/>
    </row>
    <row r="39" spans="1:10" x14ac:dyDescent="0.25">
      <c r="A39" s="10" t="s">
        <v>620</v>
      </c>
      <c r="B39" s="74" t="s">
        <v>732</v>
      </c>
      <c r="C39" s="74"/>
      <c r="D39" s="43"/>
      <c r="F39" s="79" t="str">
        <f>IF(B39&lt;&gt;"",LEFT(B39,FIND("=",B39)-1),"")</f>
        <v>$coll</v>
      </c>
      <c r="G39" s="46" t="str">
        <f>"    'recipient'    =&gt;    "&amp;F39</f>
        <v xml:space="preserve">    'recipient'    =&gt;    $coll</v>
      </c>
      <c r="H39" s="42"/>
      <c r="I39" s="42"/>
    </row>
    <row r="40" spans="1:10" x14ac:dyDescent="0.25">
      <c r="A40" s="10" t="s">
        <v>160</v>
      </c>
      <c r="B40" s="74" t="s">
        <v>732</v>
      </c>
      <c r="C40" s="74"/>
      <c r="D40" s="43"/>
      <c r="F40" s="79" t="str">
        <f t="shared" ref="F40:F43" si="3">IF(B40&lt;&gt;"",LEFT(B40,FIND("=",B40)-1),"")</f>
        <v>$coll</v>
      </c>
      <c r="G40" s="46" t="str">
        <f>"   , 'r_name'    =&gt;    "&amp;F40</f>
        <v xml:space="preserve">   , 'r_name'    =&gt;    $coll</v>
      </c>
      <c r="H40" s="42"/>
      <c r="I40" s="42"/>
    </row>
    <row r="41" spans="1:10" x14ac:dyDescent="0.25">
      <c r="A41" s="10" t="s">
        <v>619</v>
      </c>
      <c r="B41" s="74" t="s">
        <v>733</v>
      </c>
      <c r="C41" s="74"/>
      <c r="D41" s="43"/>
      <c r="F41" s="80" t="str">
        <f>IF(B41&lt;&gt;"",LEFT(B41,FIND("=",B41)-1),"'support@healmydisease.com'")</f>
        <v>$pmanager</v>
      </c>
      <c r="G41" s="46" t="str">
        <f>"   , 'sender'    =&gt;    "&amp;F41</f>
        <v xml:space="preserve">   , 'sender'    =&gt;    $pmanager</v>
      </c>
      <c r="H41" s="42"/>
      <c r="I41" s="42"/>
    </row>
    <row r="42" spans="1:10" x14ac:dyDescent="0.25">
      <c r="A42" s="10" t="s">
        <v>160</v>
      </c>
      <c r="B42" s="74" t="s">
        <v>733</v>
      </c>
      <c r="C42" s="74"/>
      <c r="D42" s="43"/>
      <c r="F42" s="80" t="str">
        <f>IF(B42&lt;&gt;"",LEFT(B42,FIND("=",B42)-1),"'The HMD team'")</f>
        <v>$pmanager</v>
      </c>
      <c r="G42" s="46" t="str">
        <f>"   , 's_name'    =&gt;    "&amp;F42</f>
        <v xml:space="preserve">   , 's_name'    =&gt;    $pmanager</v>
      </c>
      <c r="H42" s="42"/>
      <c r="I42" s="42"/>
    </row>
    <row r="43" spans="1:10" x14ac:dyDescent="0.25">
      <c r="A43" s="10" t="s">
        <v>623</v>
      </c>
      <c r="B43" s="74" t="s">
        <v>736</v>
      </c>
      <c r="C43" s="74"/>
      <c r="D43" s="43"/>
      <c r="F43" s="79" t="str">
        <f t="shared" si="3"/>
        <v>$subject</v>
      </c>
      <c r="G43" s="46" t="str">
        <f>"   , 'subject'    =&gt;    "&amp;F43</f>
        <v xml:space="preserve">   , 'subject'    =&gt;    $subject</v>
      </c>
      <c r="H43" s="42"/>
      <c r="I43" s="42"/>
    </row>
    <row r="44" spans="1:10" x14ac:dyDescent="0.25">
      <c r="G44" s="46" t="s">
        <v>454</v>
      </c>
      <c r="H44" s="42"/>
      <c r="I44" s="42"/>
    </row>
    <row r="45" spans="1:10" x14ac:dyDescent="0.25"/>
    <row r="46" spans="1:10" x14ac:dyDescent="0.25"/>
    <row r="47" spans="1:10" x14ac:dyDescent="0.25">
      <c r="B47" s="10" t="s">
        <v>135</v>
      </c>
    </row>
    <row r="48" spans="1:10" x14ac:dyDescent="0.25">
      <c r="C48" s="66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66" t="s">
        <v>621</v>
      </c>
      <c r="D49" s="23"/>
      <c r="E49" s="23"/>
      <c r="F49" s="23"/>
      <c r="G49" s="23"/>
      <c r="H49" s="23"/>
      <c r="I49" s="23"/>
    </row>
    <row r="50" spans="2:9" x14ac:dyDescent="0.25">
      <c r="C50" s="66" t="s">
        <v>622</v>
      </c>
      <c r="D50" s="23"/>
      <c r="E50" s="66"/>
      <c r="F50" s="23"/>
      <c r="G50" s="23"/>
      <c r="H50" s="23"/>
      <c r="I50" s="23"/>
    </row>
    <row r="51" spans="2:9" x14ac:dyDescent="0.25">
      <c r="C51" s="66" t="s">
        <v>625</v>
      </c>
      <c r="D51" s="23"/>
      <c r="E51" s="66"/>
      <c r="F51" s="23"/>
      <c r="G51" s="23"/>
      <c r="H51" s="23"/>
      <c r="I51" s="23"/>
    </row>
    <row r="52" spans="2:9" x14ac:dyDescent="0.25">
      <c r="C52" s="66" t="s">
        <v>136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624</v>
      </c>
    </row>
    <row r="55" spans="2:9" x14ac:dyDescent="0.25">
      <c r="B55" s="10" t="s">
        <v>137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>
      <selection activeCell="C24" sqref="C24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777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smartChartv1</v>
      </c>
      <c r="D16" s="76"/>
      <c r="E16" s="17"/>
      <c r="F16" s="17"/>
      <c r="G16" s="17"/>
    </row>
    <row r="17" spans="2:12" x14ac:dyDescent="0.25">
      <c r="B17" s="17" t="s">
        <v>86</v>
      </c>
      <c r="C17" s="17" t="str">
        <f>"cd "&amp;C13</f>
        <v>cd smartChartv1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595</v>
      </c>
    </row>
    <row r="20" spans="2:12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427</v>
      </c>
    </row>
    <row r="24" spans="2:12" x14ac:dyDescent="0.25">
      <c r="B24" s="17" t="s">
        <v>86</v>
      </c>
      <c r="C24" s="17" t="str">
        <f>"cd c:\wamp\www\"&amp;C14&amp;"\"&amp;C13</f>
        <v>cd c:\wamp\www\github\smartChartv1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388</v>
      </c>
    </row>
    <row r="27" spans="2:12" x14ac:dyDescent="0.25">
      <c r="B27" s="51" t="s">
        <v>114</v>
      </c>
      <c r="C27" s="52" t="s">
        <v>389</v>
      </c>
      <c r="D27" s="53"/>
    </row>
    <row r="28" spans="2:12" x14ac:dyDescent="0.25"/>
    <row r="29" spans="2:12" x14ac:dyDescent="0.25">
      <c r="B29" s="10" t="s">
        <v>374</v>
      </c>
    </row>
    <row r="30" spans="2:12" x14ac:dyDescent="0.25">
      <c r="B30" s="51" t="s">
        <v>114</v>
      </c>
      <c r="C30" s="52" t="s">
        <v>54</v>
      </c>
      <c r="D30" s="53"/>
    </row>
    <row r="31" spans="2:12" x14ac:dyDescent="0.25">
      <c r="B31" s="10" t="s">
        <v>375</v>
      </c>
      <c r="L31" s="12" t="s">
        <v>417</v>
      </c>
    </row>
    <row r="32" spans="2:12" x14ac:dyDescent="0.25">
      <c r="L32" s="12" t="s">
        <v>416</v>
      </c>
    </row>
    <row r="33" spans="2:5" ht="21" x14ac:dyDescent="0.35">
      <c r="B33" s="114" t="s">
        <v>594</v>
      </c>
      <c r="C33" s="113"/>
      <c r="D33" s="113"/>
      <c r="E33" s="113"/>
    </row>
    <row r="34" spans="2:5" x14ac:dyDescent="0.25">
      <c r="B34" s="72"/>
    </row>
    <row r="35" spans="2:5" x14ac:dyDescent="0.25">
      <c r="B35" s="72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0" customFormat="1" x14ac:dyDescent="0.25">
      <c r="A3" s="50" t="s">
        <v>371</v>
      </c>
    </row>
    <row r="4" spans="1:5" s="50" customFormat="1" x14ac:dyDescent="0.25">
      <c r="A4" s="50" t="s">
        <v>366</v>
      </c>
    </row>
    <row r="5" spans="1:5" s="50" customFormat="1" x14ac:dyDescent="0.25">
      <c r="A5" s="50" t="s">
        <v>370</v>
      </c>
    </row>
    <row r="6" spans="1:5" s="50" customFormat="1" x14ac:dyDescent="0.25">
      <c r="A6" s="50" t="s">
        <v>39</v>
      </c>
    </row>
    <row r="7" spans="1:5" x14ac:dyDescent="0.25">
      <c r="A7" s="50"/>
      <c r="B7" s="50"/>
      <c r="C7" s="50"/>
      <c r="D7" s="50"/>
      <c r="E7" s="50"/>
    </row>
    <row r="8" spans="1:5" s="50" customFormat="1" x14ac:dyDescent="0.25">
      <c r="A8" s="50" t="s">
        <v>369</v>
      </c>
    </row>
    <row r="9" spans="1:5" x14ac:dyDescent="0.25">
      <c r="A9" s="50"/>
      <c r="B9" s="50"/>
      <c r="C9" s="50"/>
      <c r="D9" s="50"/>
      <c r="E9" s="50"/>
    </row>
    <row r="10" spans="1:5" s="50" customFormat="1" x14ac:dyDescent="0.25">
      <c r="A10" s="50" t="s">
        <v>368</v>
      </c>
    </row>
    <row r="11" spans="1:5" x14ac:dyDescent="0.25">
      <c r="A11" s="50"/>
      <c r="B11" s="50"/>
      <c r="C11" s="50"/>
      <c r="D11" s="50"/>
      <c r="E11" s="50"/>
    </row>
    <row r="12" spans="1:5" x14ac:dyDescent="0.25">
      <c r="A12" s="50"/>
      <c r="B12" s="50"/>
      <c r="C12" s="50"/>
      <c r="D12" s="50"/>
      <c r="E12" s="50"/>
    </row>
    <row r="13" spans="1:5" s="50" customFormat="1" x14ac:dyDescent="0.25">
      <c r="A13" s="50" t="s">
        <v>367</v>
      </c>
    </row>
    <row r="14" spans="1:5" s="50" customFormat="1" x14ac:dyDescent="0.25">
      <c r="A14" s="50" t="s">
        <v>366</v>
      </c>
    </row>
    <row r="15" spans="1:5" s="50" customFormat="1" x14ac:dyDescent="0.25">
      <c r="A15" s="50" t="s">
        <v>365</v>
      </c>
    </row>
    <row r="16" spans="1:5" s="50" customFormat="1" x14ac:dyDescent="0.25">
      <c r="A16" s="50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/>
  </sheetViews>
  <sheetFormatPr baseColWidth="10" defaultRowHeight="15" x14ac:dyDescent="0.25"/>
  <cols>
    <col min="1" max="16384" width="11.42578125" style="42"/>
  </cols>
  <sheetData>
    <row r="1" spans="1:10" x14ac:dyDescent="0.25">
      <c r="A1" s="96" t="s">
        <v>100</v>
      </c>
    </row>
    <row r="2" spans="1:10" x14ac:dyDescent="0.25">
      <c r="G2" s="81" t="s">
        <v>104</v>
      </c>
      <c r="H2" s="82"/>
      <c r="I2" s="82"/>
      <c r="J2" s="83"/>
    </row>
    <row r="3" spans="1:10" x14ac:dyDescent="0.25">
      <c r="B3" s="42" t="s">
        <v>634</v>
      </c>
      <c r="G3" s="84" t="s">
        <v>651</v>
      </c>
      <c r="H3" s="85"/>
      <c r="I3" s="85"/>
      <c r="J3" s="86"/>
    </row>
    <row r="5" spans="1:10" x14ac:dyDescent="0.25">
      <c r="B5" s="90" t="s">
        <v>643</v>
      </c>
    </row>
    <row r="6" spans="1:10" x14ac:dyDescent="0.25">
      <c r="B6" s="99" t="s">
        <v>671</v>
      </c>
    </row>
    <row r="7" spans="1:10" x14ac:dyDescent="0.25">
      <c r="B7" s="42" t="s">
        <v>666</v>
      </c>
      <c r="C7" s="43" t="s">
        <v>668</v>
      </c>
      <c r="D7" s="43"/>
    </row>
    <row r="8" spans="1:10" x14ac:dyDescent="0.25">
      <c r="B8" s="87" t="s">
        <v>86</v>
      </c>
      <c r="C8" s="97" t="str">
        <f>"cd "&amp;C7</f>
        <v>cd testtwo</v>
      </c>
      <c r="D8" s="87"/>
      <c r="E8" s="87"/>
    </row>
    <row r="9" spans="1:10" x14ac:dyDescent="0.25">
      <c r="B9" s="87" t="s">
        <v>86</v>
      </c>
      <c r="C9" s="97" t="s">
        <v>641</v>
      </c>
      <c r="D9" s="87"/>
      <c r="E9" s="87"/>
      <c r="F9" s="42" t="s">
        <v>642</v>
      </c>
    </row>
    <row r="10" spans="1:10" x14ac:dyDescent="0.25">
      <c r="B10" s="87" t="s">
        <v>86</v>
      </c>
      <c r="C10" s="97" t="s">
        <v>640</v>
      </c>
      <c r="D10" s="87"/>
      <c r="E10" s="87"/>
    </row>
    <row r="11" spans="1:10" x14ac:dyDescent="0.25">
      <c r="B11" s="87" t="s">
        <v>86</v>
      </c>
      <c r="C11" s="97" t="s">
        <v>667</v>
      </c>
      <c r="D11" s="87"/>
      <c r="E11" s="87"/>
    </row>
    <row r="13" spans="1:10" x14ac:dyDescent="0.25">
      <c r="B13" s="42" t="s">
        <v>669</v>
      </c>
      <c r="F13" s="98" t="str">
        <f>C7</f>
        <v>testtwo</v>
      </c>
    </row>
    <row r="14" spans="1:10" x14ac:dyDescent="0.25">
      <c r="B14" s="87" t="s">
        <v>86</v>
      </c>
      <c r="C14" s="97" t="str">
        <f>"git remote add origin https://github.com/alejoto/"&amp;C7&amp;".git"</f>
        <v>git remote add origin https://github.com/alejoto/testtwo.git</v>
      </c>
      <c r="D14" s="87"/>
      <c r="E14" s="87"/>
      <c r="F14" s="87"/>
      <c r="G14" s="87"/>
      <c r="H14" s="87"/>
    </row>
    <row r="15" spans="1:10" x14ac:dyDescent="0.25">
      <c r="B15" s="87" t="s">
        <v>86</v>
      </c>
      <c r="C15" s="97" t="s">
        <v>654</v>
      </c>
      <c r="D15" s="87"/>
      <c r="E15" s="87"/>
      <c r="F15" s="87"/>
      <c r="G15" s="87"/>
      <c r="H15" s="87"/>
    </row>
    <row r="16" spans="1:10" x14ac:dyDescent="0.25">
      <c r="B16" s="87" t="s">
        <v>86</v>
      </c>
      <c r="C16" s="97" t="s">
        <v>670</v>
      </c>
      <c r="D16" s="87"/>
      <c r="E16" s="87"/>
      <c r="F16" s="87"/>
      <c r="G16" s="87"/>
      <c r="H16" s="87"/>
    </row>
    <row r="17" spans="2:8" x14ac:dyDescent="0.25">
      <c r="B17" s="87"/>
      <c r="C17" s="97" t="s">
        <v>717</v>
      </c>
      <c r="D17" s="87"/>
      <c r="E17" s="87"/>
      <c r="F17" s="87"/>
      <c r="G17" s="87"/>
      <c r="H17" s="87"/>
    </row>
    <row r="19" spans="2:8" x14ac:dyDescent="0.25">
      <c r="B19" s="99" t="s">
        <v>672</v>
      </c>
    </row>
    <row r="20" spans="2:8" x14ac:dyDescent="0.25">
      <c r="B20" s="42" t="s">
        <v>673</v>
      </c>
    </row>
    <row r="21" spans="2:8" x14ac:dyDescent="0.25">
      <c r="B21" s="87" t="s">
        <v>86</v>
      </c>
      <c r="C21" s="97" t="s">
        <v>653</v>
      </c>
      <c r="D21" s="87"/>
      <c r="E21" s="87"/>
    </row>
    <row r="23" spans="2:8" x14ac:dyDescent="0.25">
      <c r="B23" s="42" t="s">
        <v>665</v>
      </c>
      <c r="D23" s="110" t="s">
        <v>776</v>
      </c>
      <c r="E23" s="43" t="s">
        <v>779</v>
      </c>
      <c r="F23" s="43"/>
      <c r="G23" s="73" t="s">
        <v>637</v>
      </c>
    </row>
    <row r="24" spans="2:8" x14ac:dyDescent="0.25">
      <c r="B24" s="87" t="s">
        <v>86</v>
      </c>
      <c r="C24" s="97" t="s">
        <v>640</v>
      </c>
      <c r="D24" s="87"/>
      <c r="E24" s="87"/>
      <c r="G24" s="73" t="s">
        <v>638</v>
      </c>
    </row>
    <row r="25" spans="2:8" x14ac:dyDescent="0.25">
      <c r="B25" s="87" t="s">
        <v>86</v>
      </c>
      <c r="C25" s="97" t="s">
        <v>775</v>
      </c>
      <c r="D25" s="87"/>
      <c r="E25" s="87"/>
      <c r="G25" s="73" t="s">
        <v>639</v>
      </c>
    </row>
    <row r="26" spans="2:8" x14ac:dyDescent="0.25">
      <c r="B26" s="87" t="s">
        <v>86</v>
      </c>
      <c r="C26" s="97" t="str">
        <f>"git commit -m "&amp;A1&amp;E23&amp;A1</f>
        <v>git commit -m "Building retuning 1"</v>
      </c>
      <c r="D26" s="87"/>
      <c r="E26" s="87"/>
      <c r="G26" s="42" t="s">
        <v>720</v>
      </c>
      <c r="H26" s="42" t="s">
        <v>721</v>
      </c>
    </row>
    <row r="27" spans="2:8" x14ac:dyDescent="0.25">
      <c r="B27" s="87" t="s">
        <v>86</v>
      </c>
      <c r="C27" s="97" t="s">
        <v>654</v>
      </c>
      <c r="D27" s="87"/>
      <c r="E27" s="87"/>
    </row>
    <row r="28" spans="2:8" x14ac:dyDescent="0.25">
      <c r="B28" s="87" t="s">
        <v>86</v>
      </c>
      <c r="C28" s="97" t="s">
        <v>670</v>
      </c>
      <c r="D28" s="87"/>
      <c r="E28" s="87"/>
    </row>
    <row r="29" spans="2:8" x14ac:dyDescent="0.25">
      <c r="B29" s="87"/>
      <c r="C29" s="97" t="s">
        <v>717</v>
      </c>
      <c r="D29" s="87"/>
      <c r="E29" s="87"/>
    </row>
    <row r="33" spans="2:14" x14ac:dyDescent="0.25">
      <c r="B33" s="42" t="s">
        <v>723</v>
      </c>
    </row>
    <row r="34" spans="2:14" x14ac:dyDescent="0.25">
      <c r="B34" s="87" t="s">
        <v>86</v>
      </c>
      <c r="C34" s="97" t="s">
        <v>722</v>
      </c>
      <c r="D34" s="87"/>
      <c r="E34" s="87"/>
    </row>
    <row r="37" spans="2:14" x14ac:dyDescent="0.25">
      <c r="B37" s="87" t="s">
        <v>86</v>
      </c>
      <c r="C37" s="97" t="s">
        <v>653</v>
      </c>
      <c r="D37" s="87"/>
      <c r="E37" s="87"/>
    </row>
    <row r="38" spans="2:14" x14ac:dyDescent="0.25">
      <c r="B38" s="87"/>
      <c r="C38" s="97" t="s">
        <v>670</v>
      </c>
      <c r="D38" s="87"/>
      <c r="E38" s="87"/>
    </row>
    <row r="39" spans="2:14" x14ac:dyDescent="0.25">
      <c r="B39" s="87"/>
      <c r="C39" s="97" t="s">
        <v>717</v>
      </c>
      <c r="D39" s="87"/>
      <c r="E39" s="87"/>
    </row>
    <row r="40" spans="2:14" x14ac:dyDescent="0.25">
      <c r="B40" s="42" t="s">
        <v>674</v>
      </c>
    </row>
    <row r="42" spans="2:14" x14ac:dyDescent="0.25">
      <c r="B42" s="42" t="s">
        <v>659</v>
      </c>
    </row>
    <row r="43" spans="2:14" x14ac:dyDescent="0.25">
      <c r="B43" s="42" t="s">
        <v>660</v>
      </c>
      <c r="K43" s="42" t="s">
        <v>658</v>
      </c>
    </row>
    <row r="44" spans="2:14" x14ac:dyDescent="0.25">
      <c r="B44" s="42" t="s">
        <v>661</v>
      </c>
      <c r="K44" s="88" t="s">
        <v>114</v>
      </c>
      <c r="L44" s="89" t="s">
        <v>656</v>
      </c>
      <c r="M44" s="89"/>
      <c r="N44" s="89"/>
    </row>
    <row r="45" spans="2:14" x14ac:dyDescent="0.25">
      <c r="B45" s="42" t="s">
        <v>662</v>
      </c>
      <c r="K45" s="42" t="s">
        <v>657</v>
      </c>
    </row>
    <row r="46" spans="2:14" x14ac:dyDescent="0.25">
      <c r="B46" s="87" t="s">
        <v>86</v>
      </c>
      <c r="C46" s="97" t="s">
        <v>663</v>
      </c>
      <c r="D46" s="87"/>
      <c r="E46" s="87"/>
    </row>
    <row r="47" spans="2:14" x14ac:dyDescent="0.25">
      <c r="B47" s="87" t="s">
        <v>86</v>
      </c>
      <c r="C47" s="97" t="s">
        <v>664</v>
      </c>
      <c r="D47" s="87"/>
      <c r="E47" s="87"/>
    </row>
    <row r="48" spans="2:14" x14ac:dyDescent="0.25">
      <c r="B48" s="91" t="s">
        <v>652</v>
      </c>
    </row>
    <row r="51" spans="2:5" x14ac:dyDescent="0.25">
      <c r="B51" s="42" t="s">
        <v>636</v>
      </c>
    </row>
    <row r="52" spans="2:5" x14ac:dyDescent="0.25">
      <c r="B52" s="87" t="s">
        <v>86</v>
      </c>
      <c r="C52" s="97" t="s">
        <v>635</v>
      </c>
      <c r="D52" s="87"/>
      <c r="E52" s="87"/>
    </row>
    <row r="53" spans="2:5" x14ac:dyDescent="0.25">
      <c r="B53" s="91" t="s">
        <v>644</v>
      </c>
    </row>
    <row r="54" spans="2:5" x14ac:dyDescent="0.25">
      <c r="B54" s="95" t="s">
        <v>645</v>
      </c>
      <c r="C54" s="93" t="s">
        <v>646</v>
      </c>
      <c r="D54" s="92"/>
      <c r="E54" s="42" t="s">
        <v>648</v>
      </c>
    </row>
    <row r="55" spans="2:5" x14ac:dyDescent="0.25">
      <c r="B55" s="95" t="s">
        <v>645</v>
      </c>
      <c r="C55" s="94" t="s">
        <v>647</v>
      </c>
      <c r="D55" s="92"/>
      <c r="E55" s="42" t="s">
        <v>649</v>
      </c>
    </row>
    <row r="56" spans="2:5" x14ac:dyDescent="0.25">
      <c r="B56" s="95"/>
      <c r="C56" s="95" t="s">
        <v>650</v>
      </c>
      <c r="D56" s="95"/>
      <c r="E56" s="42" t="s">
        <v>650</v>
      </c>
    </row>
    <row r="59" spans="2:5" x14ac:dyDescent="0.25">
      <c r="B59" s="99" t="s">
        <v>684</v>
      </c>
    </row>
    <row r="60" spans="2:5" x14ac:dyDescent="0.25">
      <c r="B60" s="42" t="s">
        <v>675</v>
      </c>
      <c r="C60" s="43" t="s">
        <v>575</v>
      </c>
      <c r="D60" s="43"/>
    </row>
    <row r="61" spans="2:5" x14ac:dyDescent="0.25">
      <c r="B61" s="87" t="s">
        <v>86</v>
      </c>
      <c r="C61" s="97" t="str">
        <f>"git branch "&amp;C60</f>
        <v>git branch two</v>
      </c>
      <c r="D61" s="87"/>
      <c r="E61" s="87"/>
    </row>
    <row r="62" spans="2:5" x14ac:dyDescent="0.25">
      <c r="B62" s="87" t="s">
        <v>86</v>
      </c>
      <c r="C62" s="97" t="str">
        <f>"git checkout "&amp;C60</f>
        <v>git checkout two</v>
      </c>
      <c r="D62" s="87"/>
      <c r="E62" s="87"/>
    </row>
    <row r="64" spans="2:5" x14ac:dyDescent="0.25">
      <c r="B64" s="42" t="s">
        <v>676</v>
      </c>
    </row>
    <row r="65" spans="2:7" x14ac:dyDescent="0.25">
      <c r="B65" s="42" t="s">
        <v>677</v>
      </c>
    </row>
    <row r="66" spans="2:7" x14ac:dyDescent="0.25">
      <c r="D66" s="42" t="s">
        <v>678</v>
      </c>
      <c r="E66" s="43" t="s">
        <v>719</v>
      </c>
      <c r="F66" s="43"/>
    </row>
    <row r="67" spans="2:7" x14ac:dyDescent="0.25">
      <c r="B67" s="87" t="s">
        <v>86</v>
      </c>
      <c r="C67" s="97" t="s">
        <v>640</v>
      </c>
      <c r="D67" s="87"/>
      <c r="E67" s="87"/>
    </row>
    <row r="68" spans="2:7" x14ac:dyDescent="0.25">
      <c r="D68" s="42" t="s">
        <v>721</v>
      </c>
      <c r="G68" s="42" t="s">
        <v>720</v>
      </c>
    </row>
    <row r="69" spans="2:7" x14ac:dyDescent="0.25">
      <c r="B69" s="87" t="s">
        <v>86</v>
      </c>
      <c r="C69" s="97" t="str">
        <f>"git commit -m "&amp;$A$1&amp;E66&amp;$A$1</f>
        <v>git commit -m "fixing request bug"</v>
      </c>
      <c r="D69" s="87"/>
      <c r="E69" s="87"/>
    </row>
    <row r="70" spans="2:7" x14ac:dyDescent="0.25">
      <c r="B70" s="87" t="s">
        <v>86</v>
      </c>
      <c r="C70" s="97" t="str">
        <f>"git push origin "&amp;C60</f>
        <v>git push origin two</v>
      </c>
      <c r="D70" s="87"/>
      <c r="E70" s="87"/>
    </row>
    <row r="72" spans="2:7" x14ac:dyDescent="0.25">
      <c r="B72" s="87" t="s">
        <v>86</v>
      </c>
      <c r="C72" s="97" t="str">
        <f>"git pull origin "&amp;C60</f>
        <v>git pull origin two</v>
      </c>
      <c r="D72" s="87"/>
      <c r="E72" s="87"/>
      <c r="F72" s="42" t="s">
        <v>679</v>
      </c>
    </row>
    <row r="74" spans="2:7" x14ac:dyDescent="0.25">
      <c r="B74" s="42" t="s">
        <v>680</v>
      </c>
    </row>
    <row r="75" spans="2:7" x14ac:dyDescent="0.25">
      <c r="B75" s="87" t="s">
        <v>86</v>
      </c>
      <c r="C75" s="97" t="s">
        <v>681</v>
      </c>
      <c r="D75" s="87"/>
      <c r="E75" s="87"/>
    </row>
    <row r="76" spans="2:7" x14ac:dyDescent="0.25">
      <c r="B76" s="87" t="s">
        <v>86</v>
      </c>
      <c r="C76" s="97" t="str">
        <f>"git merge "&amp;C60</f>
        <v>git merge two</v>
      </c>
      <c r="D76" s="87"/>
      <c r="E76" s="87"/>
    </row>
    <row r="77" spans="2:7" x14ac:dyDescent="0.25">
      <c r="B77" s="87" t="s">
        <v>86</v>
      </c>
      <c r="C77" s="97" t="s">
        <v>655</v>
      </c>
      <c r="D77" s="87"/>
      <c r="E77" s="87"/>
    </row>
    <row r="79" spans="2:7" x14ac:dyDescent="0.25">
      <c r="B79" s="42" t="s">
        <v>683</v>
      </c>
    </row>
    <row r="80" spans="2:7" x14ac:dyDescent="0.25">
      <c r="B80" s="42" t="s">
        <v>682</v>
      </c>
    </row>
    <row r="81" spans="2:5" x14ac:dyDescent="0.25">
      <c r="B81" s="88" t="s">
        <v>114</v>
      </c>
      <c r="C81" s="89" t="str">
        <f>"git branch -d "&amp;C60</f>
        <v>git branch -d two</v>
      </c>
      <c r="D81" s="100"/>
      <c r="E81" s="100"/>
    </row>
    <row r="82" spans="2:5" x14ac:dyDescent="0.25">
      <c r="B82" s="88" t="s">
        <v>114</v>
      </c>
      <c r="C82" s="89" t="str">
        <f>"git push origin --delete "&amp;C60</f>
        <v>git push origin --delete two</v>
      </c>
      <c r="D82" s="100"/>
      <c r="E82" s="100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686</v>
      </c>
    </row>
    <row r="4" spans="2:7" x14ac:dyDescent="0.25">
      <c r="B4" s="10" t="s">
        <v>687</v>
      </c>
    </row>
    <row r="5" spans="2:7" x14ac:dyDescent="0.25">
      <c r="B5" s="10" t="s">
        <v>714</v>
      </c>
    </row>
    <row r="6" spans="2:7" x14ac:dyDescent="0.25">
      <c r="B6" s="87" t="s">
        <v>86</v>
      </c>
      <c r="C6" s="97" t="s">
        <v>685</v>
      </c>
      <c r="D6" s="97"/>
      <c r="E6" s="97"/>
      <c r="F6" s="97"/>
      <c r="G6" s="97"/>
    </row>
    <row r="8" spans="2:7" x14ac:dyDescent="0.25">
      <c r="B8" s="10" t="s">
        <v>715</v>
      </c>
    </row>
    <row r="9" spans="2:7" x14ac:dyDescent="0.25">
      <c r="B9" s="87" t="s">
        <v>86</v>
      </c>
      <c r="C9" s="97" t="s">
        <v>716</v>
      </c>
      <c r="D9" s="97"/>
      <c r="E9" s="97"/>
      <c r="F9" s="97"/>
      <c r="G9" s="9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33" zoomScaleNormal="100" workbookViewId="0">
      <selection activeCell="B33" sqref="B33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smartChartv1</v>
      </c>
      <c r="D14" s="23"/>
    </row>
    <row r="15" spans="1:5" hidden="1" x14ac:dyDescent="0.25">
      <c r="B15" s="10" t="s">
        <v>261</v>
      </c>
      <c r="C15" s="73" t="str">
        <f>'Start project'!C14</f>
        <v>github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c:\wamp\www\github\smartChartv1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591</v>
      </c>
    </row>
    <row r="23" spans="2:7" x14ac:dyDescent="0.25">
      <c r="B23" s="17" t="s">
        <v>86</v>
      </c>
      <c r="C23" s="17" t="str">
        <f>"cd c:\wamp\www\"&amp;C15&amp;"\"&amp;C14</f>
        <v>cd c:\wamp\www\github\smartChartv1</v>
      </c>
      <c r="D23" s="17"/>
      <c r="E23" s="17"/>
      <c r="F23" s="17"/>
      <c r="G23" s="17"/>
    </row>
    <row r="24" spans="2:7" x14ac:dyDescent="0.25"/>
    <row r="25" spans="2:7" s="77" customFormat="1" x14ac:dyDescent="0.25"/>
    <row r="26" spans="2:7" x14ac:dyDescent="0.25">
      <c r="B26" s="10" t="s">
        <v>374</v>
      </c>
    </row>
    <row r="27" spans="2:7" x14ac:dyDescent="0.25">
      <c r="B27" s="51" t="s">
        <v>114</v>
      </c>
      <c r="C27" s="52" t="s">
        <v>54</v>
      </c>
      <c r="D27" s="53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778</v>
      </c>
      <c r="E33" s="19" t="s">
        <v>376</v>
      </c>
      <c r="G33" s="12" t="s">
        <v>377</v>
      </c>
      <c r="H33" s="61" t="str">
        <f>D33</f>
        <v>temporaluser</v>
      </c>
    </row>
    <row r="34" spans="2:8" x14ac:dyDescent="0.25">
      <c r="B34" s="10" t="s">
        <v>379</v>
      </c>
      <c r="C34" s="19"/>
      <c r="D34" s="9" t="s">
        <v>774</v>
      </c>
      <c r="E34" s="19" t="str">
        <f>E33&amp;D33&amp;"/"</f>
        <v>app/views/temporaluser/</v>
      </c>
      <c r="G34" s="12" t="s">
        <v>380</v>
      </c>
      <c r="H34" s="61" t="str">
        <f>D34&amp;".blade.php"</f>
        <v>a_base.blade.php</v>
      </c>
    </row>
    <row r="35" spans="2:8" x14ac:dyDescent="0.25">
      <c r="B35" s="17" t="s">
        <v>86</v>
      </c>
      <c r="C35" s="17" t="str">
        <f>"mkdir "&amp;E33&amp;D33</f>
        <v>mkdir app/views/temporaluser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--path="app/views/temporaluser" a_base</v>
      </c>
      <c r="D36" s="17"/>
      <c r="E36" s="17"/>
      <c r="F36" s="17"/>
      <c r="G36" s="17"/>
      <c r="H36" s="12" t="str">
        <f>UPPER(LEFT(D33,1))&amp;RIGHT(D33,LEN(D33)-1)&amp;"Controller"</f>
        <v>TemporaluserController</v>
      </c>
    </row>
    <row r="37" spans="2:8" x14ac:dyDescent="0.25">
      <c r="B37" s="17" t="s">
        <v>86</v>
      </c>
      <c r="C37" s="17" t="str">
        <f>A4&amp;B5&amp;H36</f>
        <v>php artisan generate:controller TemporaluserController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app/views/temporaluser/a_base.blade.php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6" t="s">
        <v>384</v>
      </c>
      <c r="D41" s="23"/>
      <c r="E41" s="23"/>
      <c r="F41" s="23"/>
      <c r="G41" s="23"/>
      <c r="H41" s="23"/>
    </row>
    <row r="42" spans="2:8" x14ac:dyDescent="0.25">
      <c r="C42" s="67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7" t="s">
        <v>424</v>
      </c>
      <c r="D43" s="23"/>
      <c r="E43" s="23"/>
      <c r="F43" s="23"/>
      <c r="G43" s="23"/>
      <c r="H43" s="23"/>
    </row>
    <row r="44" spans="2:8" x14ac:dyDescent="0.25">
      <c r="C44" s="66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6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app/Controllers/TemporaluserController.php</v>
      </c>
      <c r="G48" s="12" t="str">
        <f>UPPER(LEFT(D34,1))&amp;RIGHT(D34,LEN(D34)-1)</f>
        <v>A_base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View::make('temporaluser.a_base')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-&gt;with('title','a_base');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Route::controller('temporaluser','TemporaluserController');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115" t="s">
        <v>598</v>
      </c>
      <c r="C57" s="113"/>
      <c r="D57" s="113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mergeCells count="1">
    <mergeCell ref="B57:D57"/>
  </mergeCells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2"/>
  <sheetViews>
    <sheetView topLeftCell="A7" zoomScaleNormal="100" workbookViewId="0">
      <pane ySplit="3" topLeftCell="A36" activePane="bottomLeft" state="frozen"/>
      <selection activeCell="A7" sqref="A7"/>
      <selection pane="bottomLeft" activeCell="C54" sqref="C54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s="9" customFormat="1" x14ac:dyDescent="0.25"/>
    <row r="8" spans="1:5" s="9" customFormat="1" x14ac:dyDescent="0.25"/>
    <row r="9" spans="1:5" s="9" customFormat="1" x14ac:dyDescent="0.25"/>
    <row r="10" spans="1:5" x14ac:dyDescent="0.25"/>
    <row r="11" spans="1:5" x14ac:dyDescent="0.25">
      <c r="B11" s="10" t="s">
        <v>104</v>
      </c>
    </row>
    <row r="12" spans="1:5" x14ac:dyDescent="0.25">
      <c r="B12" s="17" t="s">
        <v>105</v>
      </c>
      <c r="C12" s="17"/>
      <c r="D12" s="17"/>
      <c r="E12" s="17"/>
    </row>
    <row r="13" spans="1:5" x14ac:dyDescent="0.25">
      <c r="B13" s="16" t="s">
        <v>103</v>
      </c>
    </row>
    <row r="14" spans="1:5" x14ac:dyDescent="0.25"/>
    <row r="15" spans="1:5" x14ac:dyDescent="0.25">
      <c r="B15" s="72" t="s">
        <v>589</v>
      </c>
    </row>
    <row r="16" spans="1:5" hidden="1" x14ac:dyDescent="0.25"/>
    <row r="17" spans="2:7" hidden="1" x14ac:dyDescent="0.25">
      <c r="B17" s="10" t="s">
        <v>108</v>
      </c>
      <c r="C17" s="73" t="str">
        <f>'Start project'!C13</f>
        <v>smartChartv1</v>
      </c>
      <c r="D17" s="23"/>
    </row>
    <row r="18" spans="2:7" hidden="1" x14ac:dyDescent="0.25">
      <c r="B18" s="10" t="s">
        <v>261</v>
      </c>
      <c r="C18" s="73" t="str">
        <f>'Start project'!C14</f>
        <v>github</v>
      </c>
      <c r="D18" s="23"/>
    </row>
    <row r="19" spans="2:7" x14ac:dyDescent="0.25"/>
    <row r="20" spans="2:7" x14ac:dyDescent="0.25">
      <c r="B20" s="10" t="s">
        <v>590</v>
      </c>
    </row>
    <row r="21" spans="2:7" x14ac:dyDescent="0.25">
      <c r="B21" s="17" t="s">
        <v>86</v>
      </c>
      <c r="C21" s="17" t="str">
        <f>"cd c:\wamp\www\"&amp;C18&amp;"\"&amp;C17</f>
        <v>cd c:\wamp\www\github\smartChartv1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4" spans="2:7" x14ac:dyDescent="0.25"/>
    <row r="25" spans="2:7" x14ac:dyDescent="0.25">
      <c r="B25" s="10" t="s">
        <v>591</v>
      </c>
    </row>
    <row r="26" spans="2:7" x14ac:dyDescent="0.25">
      <c r="B26" s="17" t="s">
        <v>86</v>
      </c>
      <c r="C26" s="17" t="str">
        <f>"cd c:\wamp\www\"&amp;C18&amp;"\"&amp;C17</f>
        <v>cd c:\wamp\www\github\smartChartv1</v>
      </c>
      <c r="D26" s="17"/>
      <c r="E26" s="17"/>
      <c r="F26" s="17"/>
      <c r="G26" s="17"/>
    </row>
    <row r="27" spans="2:7" x14ac:dyDescent="0.25"/>
    <row r="28" spans="2:7" x14ac:dyDescent="0.25">
      <c r="B28" s="10" t="s">
        <v>374</v>
      </c>
    </row>
    <row r="29" spans="2:7" x14ac:dyDescent="0.25">
      <c r="B29" s="51" t="s">
        <v>114</v>
      </c>
      <c r="C29" s="52" t="s">
        <v>54</v>
      </c>
      <c r="D29" s="53"/>
    </row>
    <row r="30" spans="2:7" x14ac:dyDescent="0.25">
      <c r="B30" s="10" t="s">
        <v>375</v>
      </c>
    </row>
    <row r="31" spans="2:7" x14ac:dyDescent="0.25"/>
    <row r="32" spans="2:7" x14ac:dyDescent="0.25"/>
    <row r="33" spans="2:19" x14ac:dyDescent="0.25">
      <c r="F33" s="10" t="s">
        <v>442</v>
      </c>
    </row>
    <row r="34" spans="2:19" x14ac:dyDescent="0.25">
      <c r="B34" s="10" t="s">
        <v>56</v>
      </c>
      <c r="C34" s="9" t="s">
        <v>772</v>
      </c>
      <c r="D34" s="9"/>
      <c r="F34" s="46" t="str">
        <f>"   'database'  =&gt; '"&amp;C34&amp;"',"</f>
        <v xml:space="preserve">   'database'  =&gt; 'healmy5_sentrytest2',</v>
      </c>
      <c r="G34" s="23"/>
      <c r="H34" s="23"/>
      <c r="I34" s="23"/>
      <c r="J34" s="23"/>
      <c r="K34" s="23"/>
    </row>
    <row r="35" spans="2:19" x14ac:dyDescent="0.25">
      <c r="B35" s="10" t="s">
        <v>57</v>
      </c>
      <c r="C35" s="9" t="s">
        <v>718</v>
      </c>
      <c r="D35" s="9"/>
      <c r="F35" s="46" t="str">
        <f>"   'username'  =&gt; '"&amp;C35&amp;"',"</f>
        <v xml:space="preserve">   'username'  =&gt; 'root',</v>
      </c>
      <c r="G35" s="23"/>
      <c r="H35" s="23"/>
      <c r="I35" s="23"/>
      <c r="J35" s="23"/>
      <c r="K35" s="23"/>
      <c r="M35" s="12" t="s">
        <v>99</v>
      </c>
    </row>
    <row r="36" spans="2:19" x14ac:dyDescent="0.25">
      <c r="B36" s="10" t="s">
        <v>59</v>
      </c>
      <c r="C36" s="9"/>
      <c r="D36" s="9"/>
      <c r="F36" s="46" t="str">
        <f>"   'password'  =&gt; '"&amp;C36&amp;"',"</f>
        <v xml:space="preserve">   'password'  =&gt; '',</v>
      </c>
      <c r="G36" s="23"/>
      <c r="H36" s="23"/>
      <c r="I36" s="23"/>
      <c r="J36" s="23"/>
      <c r="K36" s="23"/>
      <c r="M36" s="12" t="str">
        <f>IF(SUM(J41:K50)&gt;0,B2&amp;P50&amp;Q50&amp;B3,"")</f>
        <v>--fields="name:string,header:string,tooltip:string,display:tinyinteger,bsystem:string"</v>
      </c>
    </row>
    <row r="37" spans="2:19" x14ac:dyDescent="0.25"/>
    <row r="38" spans="2:19" x14ac:dyDescent="0.25">
      <c r="B38" s="10" t="s">
        <v>61</v>
      </c>
    </row>
    <row r="39" spans="2:19" x14ac:dyDescent="0.25">
      <c r="B39" s="10" t="s">
        <v>62</v>
      </c>
      <c r="D39" s="9" t="s">
        <v>792</v>
      </c>
      <c r="F39" s="12" t="str">
        <f>LEFT(D39,LEN(D39)-1)</f>
        <v>bfield</v>
      </c>
      <c r="G39" s="12" t="str">
        <f>UPPER(LEFT(F39,1))&amp;RIGHT(F39,LEN(F39)-1)</f>
        <v>Bfield</v>
      </c>
    </row>
    <row r="40" spans="2:19" x14ac:dyDescent="0.25">
      <c r="C40" s="10" t="s">
        <v>83</v>
      </c>
      <c r="D40" s="10" t="s">
        <v>84</v>
      </c>
      <c r="G40" s="10" t="s">
        <v>83</v>
      </c>
      <c r="H40" s="10" t="s">
        <v>84</v>
      </c>
      <c r="J40" s="12" t="s">
        <v>402</v>
      </c>
      <c r="K40" s="12"/>
      <c r="M40" s="12" t="s">
        <v>91</v>
      </c>
      <c r="N40" s="12" t="s">
        <v>98</v>
      </c>
      <c r="S40" s="12" t="s">
        <v>415</v>
      </c>
    </row>
    <row r="41" spans="2:19" x14ac:dyDescent="0.25">
      <c r="B41" s="10" t="s">
        <v>63</v>
      </c>
      <c r="C41" s="9" t="s">
        <v>160</v>
      </c>
      <c r="D41" s="9" t="s">
        <v>93</v>
      </c>
      <c r="F41" s="10" t="s">
        <v>73</v>
      </c>
      <c r="G41" s="9"/>
      <c r="H41" s="9"/>
      <c r="J41" s="12">
        <f>IF(C41="",0,1)</f>
        <v>1</v>
      </c>
      <c r="K41" s="12">
        <f>IF(G41="",0,1)</f>
        <v>0</v>
      </c>
      <c r="M41" s="12" t="s">
        <v>92</v>
      </c>
      <c r="N41" s="60" t="str">
        <f>IF(AND(C41&lt;&gt;"",D41&lt;&gt;""),IF(N40="concatenator1","",",")&amp;C41&amp;":"&amp;D41,"")</f>
        <v>name:string</v>
      </c>
      <c r="O41" s="60" t="str">
        <f>IF(AND(G41&lt;&gt;"",H41&lt;&gt;""),","&amp;G41&amp;":"&amp;H41,"")</f>
        <v/>
      </c>
      <c r="P41" s="60" t="str">
        <f>P40&amp;N41</f>
        <v>name:string</v>
      </c>
      <c r="Q41" s="60" t="str">
        <f>Q40&amp;O41</f>
        <v/>
      </c>
      <c r="S41" s="60" t="s">
        <v>416</v>
      </c>
    </row>
    <row r="42" spans="2:19" x14ac:dyDescent="0.25">
      <c r="B42" s="10" t="s">
        <v>64</v>
      </c>
      <c r="C42" s="9" t="s">
        <v>793</v>
      </c>
      <c r="D42" s="9" t="s">
        <v>93</v>
      </c>
      <c r="F42" s="10" t="s">
        <v>74</v>
      </c>
      <c r="G42" s="9"/>
      <c r="H42" s="9"/>
      <c r="J42" s="12">
        <f t="shared" ref="J42:J50" si="0">IF(C42="",0,1)</f>
        <v>1</v>
      </c>
      <c r="K42" s="12">
        <f t="shared" ref="K42:K50" si="1">IF(G42="",0,1)</f>
        <v>0</v>
      </c>
      <c r="M42" s="12" t="s">
        <v>93</v>
      </c>
      <c r="N42" s="60" t="str">
        <f t="shared" ref="N42:N50" si="2">IF(AND(C42&lt;&gt;"",D42&lt;&gt;""),IF(N41="concatenator1","",",")&amp;C42&amp;":"&amp;D42,"")</f>
        <v>,header:string</v>
      </c>
      <c r="O42" s="60" t="str">
        <f t="shared" ref="O42:O50" si="3">IF(AND(G42&lt;&gt;"",H42&lt;&gt;""),","&amp;G42&amp;":"&amp;H42,"")</f>
        <v/>
      </c>
      <c r="P42" s="60" t="str">
        <f t="shared" ref="P42:Q50" si="4">P41&amp;N42</f>
        <v>name:string,header:string</v>
      </c>
      <c r="Q42" s="60" t="str">
        <f t="shared" si="4"/>
        <v/>
      </c>
      <c r="S42" s="60" t="s">
        <v>417</v>
      </c>
    </row>
    <row r="43" spans="2:19" x14ac:dyDescent="0.25">
      <c r="B43" s="10" t="s">
        <v>65</v>
      </c>
      <c r="C43" s="9" t="s">
        <v>794</v>
      </c>
      <c r="D43" s="9" t="s">
        <v>93</v>
      </c>
      <c r="F43" s="10" t="s">
        <v>75</v>
      </c>
      <c r="G43" s="9"/>
      <c r="H43" s="9"/>
      <c r="J43" s="12">
        <f t="shared" si="0"/>
        <v>1</v>
      </c>
      <c r="K43" s="12">
        <f t="shared" si="1"/>
        <v>0</v>
      </c>
      <c r="M43" s="12" t="s">
        <v>94</v>
      </c>
      <c r="N43" s="60" t="str">
        <f t="shared" si="2"/>
        <v>,tooltip:string</v>
      </c>
      <c r="O43" s="60" t="str">
        <f t="shared" si="3"/>
        <v/>
      </c>
      <c r="P43" s="60" t="str">
        <f t="shared" si="4"/>
        <v>name:string,header:string,tooltip:string</v>
      </c>
      <c r="Q43" s="60" t="str">
        <f t="shared" si="4"/>
        <v/>
      </c>
    </row>
    <row r="44" spans="2:19" x14ac:dyDescent="0.25">
      <c r="B44" s="10" t="s">
        <v>66</v>
      </c>
      <c r="C44" s="9" t="s">
        <v>795</v>
      </c>
      <c r="D44" s="9" t="s">
        <v>414</v>
      </c>
      <c r="F44" s="10" t="s">
        <v>76</v>
      </c>
      <c r="G44" s="9"/>
      <c r="H44" s="9"/>
      <c r="J44" s="12">
        <f t="shared" si="0"/>
        <v>1</v>
      </c>
      <c r="K44" s="12">
        <f t="shared" si="1"/>
        <v>0</v>
      </c>
      <c r="M44" s="12" t="s">
        <v>95</v>
      </c>
      <c r="N44" s="60" t="str">
        <f t="shared" si="2"/>
        <v>,display:tinyinteger</v>
      </c>
      <c r="O44" s="60" t="str">
        <f t="shared" si="3"/>
        <v/>
      </c>
      <c r="P44" s="60" t="str">
        <f t="shared" si="4"/>
        <v>name:string,header:string,tooltip:string,display:tinyinteger</v>
      </c>
      <c r="Q44" s="60" t="str">
        <f t="shared" si="4"/>
        <v/>
      </c>
    </row>
    <row r="45" spans="2:19" x14ac:dyDescent="0.25">
      <c r="B45" s="10" t="s">
        <v>67</v>
      </c>
      <c r="C45" s="9" t="s">
        <v>796</v>
      </c>
      <c r="D45" s="9" t="s">
        <v>93</v>
      </c>
      <c r="F45" s="10" t="s">
        <v>77</v>
      </c>
      <c r="G45" s="9"/>
      <c r="H45" s="9"/>
      <c r="J45" s="12">
        <f t="shared" si="0"/>
        <v>1</v>
      </c>
      <c r="K45" s="12">
        <f t="shared" si="1"/>
        <v>0</v>
      </c>
      <c r="M45" s="12" t="s">
        <v>400</v>
      </c>
      <c r="N45" s="60" t="str">
        <f t="shared" si="2"/>
        <v>,bsystem:string</v>
      </c>
      <c r="O45" s="60" t="str">
        <f t="shared" si="3"/>
        <v/>
      </c>
      <c r="P45" s="60" t="str">
        <f t="shared" si="4"/>
        <v>name:string,header:string,tooltip:string,display:tinyinteger,bsystem:string</v>
      </c>
      <c r="Q45" s="60" t="str">
        <f t="shared" si="4"/>
        <v/>
      </c>
    </row>
    <row r="46" spans="2:19" x14ac:dyDescent="0.25">
      <c r="B46" s="10" t="s">
        <v>68</v>
      </c>
      <c r="C46" s="9"/>
      <c r="D46" s="9"/>
      <c r="F46" s="10" t="s">
        <v>78</v>
      </c>
      <c r="G46" s="9"/>
      <c r="H46" s="9"/>
      <c r="J46" s="12">
        <f t="shared" si="0"/>
        <v>0</v>
      </c>
      <c r="K46" s="12">
        <f t="shared" si="1"/>
        <v>0</v>
      </c>
      <c r="M46" s="12" t="s">
        <v>401</v>
      </c>
      <c r="N46" s="60" t="str">
        <f t="shared" si="2"/>
        <v/>
      </c>
      <c r="O46" s="60" t="str">
        <f t="shared" si="3"/>
        <v/>
      </c>
      <c r="P46" s="60" t="str">
        <f t="shared" si="4"/>
        <v>name:string,header:string,tooltip:string,display:tinyinteger,bsystem:string</v>
      </c>
      <c r="Q46" s="60" t="str">
        <f t="shared" si="4"/>
        <v/>
      </c>
    </row>
    <row r="47" spans="2:19" x14ac:dyDescent="0.25">
      <c r="B47" s="10" t="s">
        <v>69</v>
      </c>
      <c r="C47" s="9"/>
      <c r="D47" s="9"/>
      <c r="F47" s="10" t="s">
        <v>79</v>
      </c>
      <c r="G47" s="9"/>
      <c r="H47" s="9"/>
      <c r="J47" s="12">
        <f t="shared" si="0"/>
        <v>0</v>
      </c>
      <c r="K47" s="12">
        <f t="shared" si="1"/>
        <v>0</v>
      </c>
      <c r="M47" s="12" t="s">
        <v>413</v>
      </c>
      <c r="N47" s="60" t="str">
        <f t="shared" si="2"/>
        <v/>
      </c>
      <c r="O47" s="60" t="str">
        <f t="shared" si="3"/>
        <v/>
      </c>
      <c r="P47" s="60" t="str">
        <f t="shared" si="4"/>
        <v>name:string,header:string,tooltip:string,display:tinyinteger,bsystem:string</v>
      </c>
      <c r="Q47" s="60" t="str">
        <f t="shared" si="4"/>
        <v/>
      </c>
    </row>
    <row r="48" spans="2:19" x14ac:dyDescent="0.25">
      <c r="B48" s="10" t="s">
        <v>70</v>
      </c>
      <c r="C48" s="9"/>
      <c r="D48" s="9"/>
      <c r="F48" s="10" t="s">
        <v>80</v>
      </c>
      <c r="G48" s="9"/>
      <c r="H48" s="9"/>
      <c r="J48" s="12">
        <f t="shared" si="0"/>
        <v>0</v>
      </c>
      <c r="K48" s="12">
        <f t="shared" si="1"/>
        <v>0</v>
      </c>
      <c r="M48" s="12" t="s">
        <v>414</v>
      </c>
      <c r="N48" s="60" t="str">
        <f t="shared" si="2"/>
        <v/>
      </c>
      <c r="O48" s="60" t="str">
        <f t="shared" si="3"/>
        <v/>
      </c>
      <c r="P48" s="60" t="str">
        <f t="shared" si="4"/>
        <v>name:string,header:string,tooltip:string,display:tinyinteger,bsystem:string</v>
      </c>
      <c r="Q48" s="60" t="str">
        <f t="shared" si="4"/>
        <v/>
      </c>
    </row>
    <row r="49" spans="2:17" x14ac:dyDescent="0.25">
      <c r="B49" s="10" t="s">
        <v>71</v>
      </c>
      <c r="C49" s="9"/>
      <c r="D49" s="9"/>
      <c r="F49" s="10" t="s">
        <v>81</v>
      </c>
      <c r="G49" s="9"/>
      <c r="H49" s="9"/>
      <c r="J49" s="12">
        <f t="shared" si="0"/>
        <v>0</v>
      </c>
      <c r="K49" s="12">
        <f t="shared" si="1"/>
        <v>0</v>
      </c>
      <c r="M49" s="12" t="s">
        <v>96</v>
      </c>
      <c r="N49" s="60" t="str">
        <f t="shared" si="2"/>
        <v/>
      </c>
      <c r="O49" s="60" t="str">
        <f t="shared" si="3"/>
        <v/>
      </c>
      <c r="P49" s="60" t="str">
        <f t="shared" si="4"/>
        <v>name:string,header:string,tooltip:string,display:tinyinteger,bsystem:string</v>
      </c>
      <c r="Q49" s="60" t="str">
        <f t="shared" si="4"/>
        <v/>
      </c>
    </row>
    <row r="50" spans="2:17" x14ac:dyDescent="0.25">
      <c r="B50" s="10" t="s">
        <v>72</v>
      </c>
      <c r="C50" s="9"/>
      <c r="D50" s="9"/>
      <c r="F50" s="10" t="s">
        <v>82</v>
      </c>
      <c r="G50" s="9"/>
      <c r="H50" s="9"/>
      <c r="J50" s="12">
        <f t="shared" si="0"/>
        <v>0</v>
      </c>
      <c r="K50" s="12">
        <f t="shared" si="1"/>
        <v>0</v>
      </c>
      <c r="M50" s="12" t="s">
        <v>97</v>
      </c>
      <c r="N50" s="60" t="str">
        <f t="shared" si="2"/>
        <v/>
      </c>
      <c r="O50" s="60" t="str">
        <f t="shared" si="3"/>
        <v/>
      </c>
      <c r="P50" s="60" t="str">
        <f t="shared" si="4"/>
        <v>name:string,header:string,tooltip:string,display:tinyinteger,bsystem:string</v>
      </c>
      <c r="Q50" s="60" t="str">
        <f t="shared" si="4"/>
        <v/>
      </c>
    </row>
    <row r="51" spans="2:17" x14ac:dyDescent="0.25"/>
    <row r="52" spans="2:17" x14ac:dyDescent="0.25"/>
    <row r="53" spans="2:17" x14ac:dyDescent="0.25">
      <c r="B53" s="10" t="s">
        <v>85</v>
      </c>
    </row>
    <row r="54" spans="2:17" x14ac:dyDescent="0.25">
      <c r="B54" s="17" t="s">
        <v>86</v>
      </c>
      <c r="C54" s="17" t="str">
        <f>A4&amp;A5&amp;A6&amp;D39&amp;B1&amp;M36</f>
        <v>php artisan generate:migration create_bfields_table --fields="name:string,header:string,tooltip:string,display:tinyinteger,bsystem:string"</v>
      </c>
      <c r="D54" s="17"/>
      <c r="E54" s="17"/>
      <c r="F54" s="17"/>
      <c r="G54" s="17"/>
    </row>
    <row r="55" spans="2:17" x14ac:dyDescent="0.25">
      <c r="B55" s="17" t="s">
        <v>86</v>
      </c>
      <c r="C55" s="17" t="s">
        <v>55</v>
      </c>
      <c r="D55" s="17"/>
      <c r="E55" s="17"/>
      <c r="F55" s="17"/>
      <c r="G55" s="17"/>
    </row>
    <row r="56" spans="2:17" x14ac:dyDescent="0.25">
      <c r="B56" s="17" t="s">
        <v>86</v>
      </c>
      <c r="C56" s="17" t="str">
        <f>A4&amp;B4&amp;G39</f>
        <v>php artisan generate:model Bfield</v>
      </c>
      <c r="D56" s="17"/>
      <c r="E56" s="17"/>
      <c r="F56" s="17"/>
      <c r="G56" s="17"/>
    </row>
    <row r="57" spans="2:17" x14ac:dyDescent="0.25">
      <c r="J57" s="10" t="s">
        <v>766</v>
      </c>
    </row>
    <row r="58" spans="2:17" x14ac:dyDescent="0.25">
      <c r="J58" s="10" t="s">
        <v>767</v>
      </c>
    </row>
    <row r="59" spans="2:17" x14ac:dyDescent="0.25">
      <c r="B59" s="10" t="s">
        <v>259</v>
      </c>
    </row>
    <row r="60" spans="2:17" x14ac:dyDescent="0.25">
      <c r="B60" s="12" t="s">
        <v>122</v>
      </c>
      <c r="C60" s="12"/>
      <c r="D60" s="12" t="str">
        <f>D39</f>
        <v>bfields</v>
      </c>
    </row>
    <row r="61" spans="2:17" x14ac:dyDescent="0.25">
      <c r="B61" s="10" t="s">
        <v>260</v>
      </c>
      <c r="D61" s="9" t="s">
        <v>765</v>
      </c>
    </row>
    <row r="62" spans="2:17" x14ac:dyDescent="0.25">
      <c r="B62" s="10" t="s">
        <v>261</v>
      </c>
      <c r="D62" s="9" t="s">
        <v>92</v>
      </c>
    </row>
    <row r="63" spans="2:17" x14ac:dyDescent="0.25">
      <c r="B63" s="17" t="s">
        <v>86</v>
      </c>
      <c r="C63" s="17" t="str">
        <f>C3&amp;D61&amp;C4&amp;D60&amp;C5&amp;C6&amp;D61&amp;":"&amp;D62&amp;C6</f>
        <v>php artisan generate:migration add_patient_id_to_bfields_table --fields="patient_id:integer"</v>
      </c>
      <c r="D63" s="17"/>
      <c r="E63" s="17"/>
      <c r="F63" s="17"/>
      <c r="G63" s="17"/>
      <c r="H63" s="17"/>
      <c r="I63" s="17"/>
      <c r="J63" s="17"/>
      <c r="K63" s="17"/>
    </row>
    <row r="64" spans="2:17" x14ac:dyDescent="0.25">
      <c r="B64" s="17" t="s">
        <v>86</v>
      </c>
      <c r="C64" s="17" t="s">
        <v>55</v>
      </c>
      <c r="D64" s="17"/>
      <c r="E64" s="17"/>
      <c r="F64" s="17"/>
      <c r="G64" s="17"/>
    </row>
    <row r="65" spans="2:11" x14ac:dyDescent="0.25"/>
    <row r="66" spans="2:11" x14ac:dyDescent="0.25"/>
    <row r="67" spans="2:11" x14ac:dyDescent="0.25">
      <c r="B67" s="10" t="s">
        <v>391</v>
      </c>
    </row>
    <row r="68" spans="2:11" x14ac:dyDescent="0.25">
      <c r="B68" s="10" t="s">
        <v>392</v>
      </c>
    </row>
    <row r="69" spans="2:11" x14ac:dyDescent="0.25">
      <c r="B69" s="10" t="s">
        <v>393</v>
      </c>
    </row>
    <row r="70" spans="2:11" x14ac:dyDescent="0.25"/>
    <row r="71" spans="2:11" x14ac:dyDescent="0.25">
      <c r="B71" s="10" t="s">
        <v>770</v>
      </c>
    </row>
    <row r="72" spans="2:11" x14ac:dyDescent="0.25"/>
    <row r="73" spans="2:11" x14ac:dyDescent="0.25">
      <c r="B73" s="10" t="s">
        <v>768</v>
      </c>
      <c r="C73" s="43" t="s">
        <v>113</v>
      </c>
      <c r="D73" s="43"/>
      <c r="E73" s="12" t="str">
        <f>LEFT(C73,LEN(C73)-1)</f>
        <v>user</v>
      </c>
    </row>
    <row r="74" spans="2:11" x14ac:dyDescent="0.25">
      <c r="B74" s="10" t="s">
        <v>769</v>
      </c>
      <c r="C74" s="43" t="s">
        <v>773</v>
      </c>
      <c r="D74" s="43"/>
      <c r="E74" s="12" t="str">
        <f>LEFT(C74,LEN(C74)-1)</f>
        <v>group</v>
      </c>
    </row>
    <row r="75" spans="2:11" x14ac:dyDescent="0.25"/>
    <row r="76" spans="2:11" x14ac:dyDescent="0.25">
      <c r="B76" s="10" t="s">
        <v>771</v>
      </c>
    </row>
    <row r="77" spans="2:11" x14ac:dyDescent="0.25">
      <c r="B77" s="17" t="s">
        <v>86</v>
      </c>
      <c r="C77" s="17" t="str">
        <f>C3&amp;E74&amp;"_id"&amp;C4&amp;C73&amp;C5&amp;C6&amp;E74&amp;"_id"&amp;":"&amp;"integer"&amp;C6</f>
        <v>php artisan generate:migration add_group_id_to_users_table --fields="group_id:integer"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86</v>
      </c>
      <c r="C78" s="17" t="str">
        <f>C3&amp;E73&amp;"_id"&amp;C4&amp;C74&amp;C5&amp;C6&amp;E73&amp;"_id"&amp;":"&amp;"integer"&amp;C6</f>
        <v>php artisan generate:migration add_user_id_to_groups_table --fields="user_id:integer"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>
      <c r="B79" s="17" t="s">
        <v>86</v>
      </c>
      <c r="C79" s="17" t="s">
        <v>55</v>
      </c>
      <c r="D79" s="17"/>
      <c r="E79" s="17"/>
      <c r="F79" s="17"/>
      <c r="G79" s="17"/>
      <c r="H79" s="17"/>
      <c r="I79" s="17"/>
      <c r="J79" s="17"/>
      <c r="K79" s="17"/>
    </row>
    <row r="80" spans="2:11" x14ac:dyDescent="0.25">
      <c r="B80" s="17" t="s">
        <v>86</v>
      </c>
      <c r="C80" s="17" t="str">
        <f>"php artisan generate:pivot "&amp;C73&amp;" "&amp;C74</f>
        <v>php artisan generate:pivot users groups</v>
      </c>
      <c r="D80" s="17"/>
      <c r="E80" s="17"/>
      <c r="F80" s="17"/>
      <c r="G80" s="17"/>
      <c r="H80" s="17"/>
      <c r="I80" s="17"/>
      <c r="J80" s="17"/>
      <c r="K80" s="17"/>
    </row>
    <row r="81" spans="2:11" x14ac:dyDescent="0.25">
      <c r="B81" s="17" t="s">
        <v>86</v>
      </c>
      <c r="C81" s="17" t="s">
        <v>55</v>
      </c>
      <c r="D81" s="17"/>
      <c r="E81" s="17"/>
      <c r="F81" s="17"/>
      <c r="G81" s="17"/>
      <c r="H81" s="17"/>
      <c r="I81" s="17"/>
      <c r="J81" s="17"/>
      <c r="K81" s="17"/>
    </row>
    <row r="82" spans="2:11" x14ac:dyDescent="0.25"/>
    <row r="83" spans="2:11" x14ac:dyDescent="0.25"/>
    <row r="84" spans="2:11" x14ac:dyDescent="0.25"/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D41:D50 H41:H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zoomScale="112" zoomScaleNormal="112" workbookViewId="0">
      <pane ySplit="3" topLeftCell="A4" activePane="bottomLeft" state="frozen"/>
      <selection pane="bottomLeft" activeCell="E12" sqref="E12"/>
    </sheetView>
  </sheetViews>
  <sheetFormatPr baseColWidth="10" defaultRowHeight="15" x14ac:dyDescent="0.25"/>
  <cols>
    <col min="1" max="16384" width="11.42578125" style="10"/>
  </cols>
  <sheetData>
    <row r="1" spans="2:5" s="23" customFormat="1" x14ac:dyDescent="0.25"/>
    <row r="2" spans="2:5" s="23" customFormat="1" x14ac:dyDescent="0.25"/>
    <row r="3" spans="2:5" s="23" customFormat="1" x14ac:dyDescent="0.25"/>
    <row r="5" spans="2:5" x14ac:dyDescent="0.25">
      <c r="B5" s="10" t="s">
        <v>780</v>
      </c>
    </row>
    <row r="7" spans="2:5" x14ac:dyDescent="0.25">
      <c r="B7" s="10" t="s">
        <v>790</v>
      </c>
    </row>
    <row r="8" spans="2:5" x14ac:dyDescent="0.25">
      <c r="B8" s="10" t="s">
        <v>781</v>
      </c>
      <c r="C8" s="10" t="s">
        <v>782</v>
      </c>
      <c r="E8" s="61" t="s">
        <v>788</v>
      </c>
    </row>
    <row r="9" spans="2:5" x14ac:dyDescent="0.25">
      <c r="B9" s="10" t="s">
        <v>783</v>
      </c>
      <c r="C9" s="10" t="s">
        <v>784</v>
      </c>
      <c r="E9" s="61" t="s">
        <v>789</v>
      </c>
    </row>
    <row r="10" spans="2:5" x14ac:dyDescent="0.25">
      <c r="B10" s="10" t="s">
        <v>785</v>
      </c>
      <c r="C10" s="10" t="s">
        <v>786</v>
      </c>
      <c r="E10" s="61" t="s">
        <v>787</v>
      </c>
    </row>
    <row r="11" spans="2:5" x14ac:dyDescent="0.25">
      <c r="B11" s="10" t="s">
        <v>800</v>
      </c>
      <c r="C11" s="10" t="s">
        <v>801</v>
      </c>
      <c r="E11" s="61" t="s">
        <v>802</v>
      </c>
    </row>
    <row r="12" spans="2:5" x14ac:dyDescent="0.25">
      <c r="B12" s="10" t="s">
        <v>797</v>
      </c>
      <c r="C12" s="10" t="s">
        <v>798</v>
      </c>
      <c r="E12" s="61" t="s">
        <v>799</v>
      </c>
    </row>
    <row r="15" spans="2:5" x14ac:dyDescent="0.25">
      <c r="B15" s="10" t="s">
        <v>791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J8" sqref="J8"/>
    </sheetView>
  </sheetViews>
  <sheetFormatPr baseColWidth="10" defaultRowHeight="15" x14ac:dyDescent="0.25"/>
  <cols>
    <col min="1" max="16384" width="11.42578125" style="10"/>
  </cols>
  <sheetData>
    <row r="1" spans="1:10" s="101" customFormat="1" x14ac:dyDescent="0.25">
      <c r="A1" s="101" t="s">
        <v>701</v>
      </c>
      <c r="B1" s="101" t="s">
        <v>711</v>
      </c>
    </row>
    <row r="2" spans="1:10" s="101" customFormat="1" x14ac:dyDescent="0.25">
      <c r="A2" s="104" t="s">
        <v>276</v>
      </c>
      <c r="B2" s="101" t="s">
        <v>712</v>
      </c>
    </row>
    <row r="3" spans="1:10" s="101" customFormat="1" x14ac:dyDescent="0.25">
      <c r="A3" s="101" t="s">
        <v>709</v>
      </c>
    </row>
    <row r="5" spans="1:10" x14ac:dyDescent="0.25">
      <c r="B5" s="10" t="s">
        <v>122</v>
      </c>
      <c r="C5" s="42" t="str">
        <f>IF('tables and models'!D39&lt;&gt;"",'tables and models'!D39,"")</f>
        <v>bfields</v>
      </c>
      <c r="E5" s="12" t="str">
        <f>LEFT(C5,LEN(C5)-1)</f>
        <v>bfield</v>
      </c>
      <c r="F5" s="12" t="str">
        <f>UPPER(LEFT(E5,1))&amp;RIGHT(E5,LEN(E5)-1)</f>
        <v>Bfield</v>
      </c>
    </row>
    <row r="8" spans="1:10" x14ac:dyDescent="0.25">
      <c r="C8" s="10" t="s">
        <v>354</v>
      </c>
      <c r="D8" s="10" t="s">
        <v>689</v>
      </c>
      <c r="E8" s="10" t="s">
        <v>690</v>
      </c>
      <c r="H8" s="10" t="s">
        <v>354</v>
      </c>
      <c r="I8" s="10" t="s">
        <v>689</v>
      </c>
      <c r="J8" s="10" t="s">
        <v>690</v>
      </c>
    </row>
    <row r="9" spans="1:10" x14ac:dyDescent="0.25">
      <c r="B9" s="10" t="s">
        <v>63</v>
      </c>
      <c r="C9" s="42" t="str">
        <f>IF('tables and models'!C41&lt;&gt;"",'tables and models'!C41,"")</f>
        <v>name</v>
      </c>
      <c r="D9" s="102" t="s">
        <v>691</v>
      </c>
      <c r="E9" s="103" t="s">
        <v>699</v>
      </c>
      <c r="G9" s="10" t="s">
        <v>73</v>
      </c>
      <c r="H9" s="42" t="str">
        <f>IF('tables and models'!G41&lt;&gt;"",'tables and models'!G41,"")</f>
        <v/>
      </c>
      <c r="I9" s="102" t="s">
        <v>691</v>
      </c>
      <c r="J9" s="43" t="s">
        <v>702</v>
      </c>
    </row>
    <row r="10" spans="1:10" x14ac:dyDescent="0.25">
      <c r="B10" s="10" t="s">
        <v>64</v>
      </c>
      <c r="C10" s="42" t="str">
        <f>IF('tables and models'!C42&lt;&gt;"",'tables and models'!C42,"")</f>
        <v>header</v>
      </c>
      <c r="D10" s="102"/>
      <c r="E10" s="43"/>
      <c r="G10" s="10" t="s">
        <v>74</v>
      </c>
      <c r="H10" s="42" t="str">
        <f>IF('tables and models'!G42&lt;&gt;"",'tables and models'!G42,"")</f>
        <v/>
      </c>
      <c r="I10" s="102"/>
      <c r="J10" s="43"/>
    </row>
    <row r="11" spans="1:10" x14ac:dyDescent="0.25">
      <c r="B11" s="10" t="s">
        <v>65</v>
      </c>
      <c r="C11" s="42" t="str">
        <f>IF('tables and models'!C43&lt;&gt;"",'tables and models'!C43,"")</f>
        <v>tooltip</v>
      </c>
      <c r="D11" s="102"/>
      <c r="E11" s="43"/>
      <c r="G11" s="10" t="s">
        <v>75</v>
      </c>
      <c r="H11" s="42" t="str">
        <f>IF('tables and models'!G43&lt;&gt;"",'tables and models'!G43,"")</f>
        <v/>
      </c>
      <c r="I11" s="102"/>
      <c r="J11" s="43"/>
    </row>
    <row r="12" spans="1:10" x14ac:dyDescent="0.25">
      <c r="B12" s="10" t="s">
        <v>66</v>
      </c>
      <c r="C12" s="42" t="str">
        <f>IF('tables and models'!C44&lt;&gt;"",'tables and models'!C44,"")</f>
        <v>display</v>
      </c>
      <c r="D12" s="102"/>
      <c r="E12" s="43"/>
      <c r="G12" s="10" t="s">
        <v>76</v>
      </c>
      <c r="H12" s="42" t="str">
        <f>IF('tables and models'!G44&lt;&gt;"",'tables and models'!G44,"")</f>
        <v/>
      </c>
      <c r="I12" s="102"/>
      <c r="J12" s="43"/>
    </row>
    <row r="13" spans="1:10" x14ac:dyDescent="0.25">
      <c r="B13" s="10" t="s">
        <v>67</v>
      </c>
      <c r="C13" s="42" t="str">
        <f>IF('tables and models'!C45&lt;&gt;"",'tables and models'!C45,"")</f>
        <v>bsystem</v>
      </c>
      <c r="D13" s="102"/>
      <c r="E13" s="43"/>
      <c r="G13" s="10" t="s">
        <v>77</v>
      </c>
      <c r="H13" s="42" t="str">
        <f>IF('tables and models'!G45&lt;&gt;"",'tables and models'!G45,"")</f>
        <v/>
      </c>
      <c r="I13" s="102"/>
      <c r="J13" s="43"/>
    </row>
    <row r="14" spans="1:10" x14ac:dyDescent="0.25">
      <c r="B14" s="10" t="s">
        <v>68</v>
      </c>
      <c r="C14" s="42" t="str">
        <f>IF('tables and models'!C46&lt;&gt;"",'tables and models'!C46,"")</f>
        <v/>
      </c>
      <c r="D14" s="102" t="s">
        <v>691</v>
      </c>
      <c r="E14" s="43" t="s">
        <v>700</v>
      </c>
      <c r="G14" s="10" t="s">
        <v>78</v>
      </c>
      <c r="H14" s="42" t="str">
        <f>IF('tables and models'!G46&lt;&gt;"",'tables and models'!G46,"")</f>
        <v/>
      </c>
      <c r="I14" s="102"/>
      <c r="J14" s="43"/>
    </row>
    <row r="15" spans="1:10" x14ac:dyDescent="0.25">
      <c r="B15" s="10" t="s">
        <v>69</v>
      </c>
      <c r="C15" s="42" t="str">
        <f>IF('tables and models'!C47&lt;&gt;"",'tables and models'!C47,"")</f>
        <v/>
      </c>
      <c r="D15" s="102"/>
      <c r="E15" s="43"/>
      <c r="G15" s="10" t="s">
        <v>79</v>
      </c>
      <c r="H15" s="42" t="str">
        <f>IF('tables and models'!G47&lt;&gt;"",'tables and models'!G47,"")</f>
        <v/>
      </c>
      <c r="I15" s="102"/>
      <c r="J15" s="43"/>
    </row>
    <row r="16" spans="1:10" x14ac:dyDescent="0.25">
      <c r="B16" s="10" t="s">
        <v>70</v>
      </c>
      <c r="C16" s="42" t="str">
        <f>IF('tables and models'!C48&lt;&gt;"",'tables and models'!C48,"")</f>
        <v/>
      </c>
      <c r="D16" s="102"/>
      <c r="E16" s="43"/>
      <c r="G16" s="10" t="s">
        <v>80</v>
      </c>
      <c r="H16" s="42" t="str">
        <f>IF('tables and models'!G48&lt;&gt;"",'tables and models'!G48,"")</f>
        <v/>
      </c>
      <c r="I16" s="102"/>
      <c r="J16" s="43"/>
    </row>
    <row r="17" spans="2:11" x14ac:dyDescent="0.25">
      <c r="B17" s="10" t="s">
        <v>71</v>
      </c>
      <c r="C17" s="42" t="str">
        <f>IF('tables and models'!C49&lt;&gt;"",'tables and models'!C49,"")</f>
        <v/>
      </c>
      <c r="D17" s="102"/>
      <c r="E17" s="43"/>
      <c r="G17" s="10" t="s">
        <v>81</v>
      </c>
      <c r="H17" s="42" t="str">
        <f>IF('tables and models'!G49&lt;&gt;"",'tables and models'!G49,"")</f>
        <v/>
      </c>
      <c r="I17" s="102"/>
      <c r="J17" s="43"/>
    </row>
    <row r="18" spans="2:11" x14ac:dyDescent="0.25">
      <c r="B18" s="10" t="s">
        <v>72</v>
      </c>
      <c r="C18" s="42" t="str">
        <f>IF('tables and models'!C50&lt;&gt;"",'tables and models'!C50,"")</f>
        <v/>
      </c>
      <c r="D18" s="102"/>
      <c r="E18" s="43"/>
      <c r="G18" s="10" t="s">
        <v>82</v>
      </c>
      <c r="H18" s="42" t="str">
        <f>IF('tables and models'!G50&lt;&gt;"",'tables and models'!G50,"")</f>
        <v/>
      </c>
      <c r="I18" s="102"/>
      <c r="J18" s="43"/>
    </row>
    <row r="21" spans="2:11" x14ac:dyDescent="0.25">
      <c r="B21" s="105" t="s">
        <v>706</v>
      </c>
    </row>
    <row r="22" spans="2:11" x14ac:dyDescent="0.25">
      <c r="B22" s="10" t="s">
        <v>696</v>
      </c>
      <c r="C22" s="43" t="s">
        <v>697</v>
      </c>
      <c r="D22" s="43"/>
    </row>
    <row r="24" spans="2:11" x14ac:dyDescent="0.25">
      <c r="B24" s="46" t="str">
        <f>"    $"&amp;C22&amp;"    =    "&amp;F5&amp;"::"</f>
        <v xml:space="preserve">    $myvotes    =    Bfield::</v>
      </c>
      <c r="C24" s="46"/>
      <c r="D24" s="46"/>
      <c r="E24" s="46"/>
      <c r="F24" s="46"/>
      <c r="H24" s="10" t="s">
        <v>703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where('name'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698</v>
      </c>
      <c r="C36" s="46"/>
      <c r="D36" s="46"/>
      <c r="E36" s="46"/>
      <c r="F36" s="46"/>
    </row>
    <row r="38" spans="2:11" x14ac:dyDescent="0.25">
      <c r="B38" s="105" t="s">
        <v>704</v>
      </c>
    </row>
    <row r="39" spans="2:11" x14ac:dyDescent="0.25">
      <c r="B39" s="10" t="s">
        <v>705</v>
      </c>
      <c r="E39" s="10" t="str">
        <f>F5&amp;".php"</f>
        <v>Bfield.php</v>
      </c>
    </row>
    <row r="40" spans="2:11" x14ac:dyDescent="0.25">
      <c r="B40" s="10" t="s">
        <v>708</v>
      </c>
      <c r="C40" s="43" t="s">
        <v>710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707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$query-&gt;where('name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695</v>
      </c>
    </row>
    <row r="56" spans="2:2" x14ac:dyDescent="0.25">
      <c r="B56" s="40" t="s">
        <v>691</v>
      </c>
    </row>
    <row r="57" spans="2:2" x14ac:dyDescent="0.25">
      <c r="B57" s="39" t="s">
        <v>692</v>
      </c>
    </row>
    <row r="58" spans="2:2" x14ac:dyDescent="0.25">
      <c r="B58" s="39" t="s">
        <v>693</v>
      </c>
    </row>
    <row r="59" spans="2:2" x14ac:dyDescent="0.25">
      <c r="B59" s="39" t="s">
        <v>694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61" zoomScaleNormal="100" workbookViewId="0">
      <selection activeCell="A61" sqref="A61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2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6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6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1" t="s">
        <v>114</v>
      </c>
      <c r="C29" s="52" t="s">
        <v>389</v>
      </c>
      <c r="D29" s="53"/>
    </row>
    <row r="31" spans="2:7" x14ac:dyDescent="0.25">
      <c r="B31" s="10" t="s">
        <v>374</v>
      </c>
    </row>
    <row r="32" spans="2:7" x14ac:dyDescent="0.25">
      <c r="B32" s="51" t="s">
        <v>114</v>
      </c>
      <c r="C32" s="52" t="s">
        <v>54</v>
      </c>
      <c r="D32" s="53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626</v>
      </c>
      <c r="E37" s="19" t="s">
        <v>376</v>
      </c>
      <c r="G37" s="12" t="s">
        <v>377</v>
      </c>
      <c r="H37" s="61" t="str">
        <f>D37</f>
        <v>trapear</v>
      </c>
    </row>
    <row r="38" spans="2:8" x14ac:dyDescent="0.25">
      <c r="B38" s="10" t="s">
        <v>379</v>
      </c>
      <c r="C38" s="19"/>
      <c r="D38" s="9" t="s">
        <v>627</v>
      </c>
      <c r="E38" s="19" t="str">
        <f>E37&amp;D37&amp;"/"</f>
        <v>app/views/trapear/</v>
      </c>
      <c r="G38" s="12" t="s">
        <v>380</v>
      </c>
      <c r="H38" s="61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6" t="s">
        <v>384</v>
      </c>
      <c r="D45" s="23"/>
      <c r="E45" s="23"/>
      <c r="F45" s="23"/>
      <c r="G45" s="23"/>
      <c r="H45" s="23"/>
    </row>
    <row r="46" spans="2:8" x14ac:dyDescent="0.25">
      <c r="C46" s="67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7" t="s">
        <v>424</v>
      </c>
      <c r="D47" s="23"/>
      <c r="E47" s="23"/>
      <c r="F47" s="23"/>
      <c r="G47" s="23"/>
      <c r="H47" s="23"/>
    </row>
    <row r="48" spans="2:8" x14ac:dyDescent="0.25">
      <c r="C48" s="66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6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0" t="str">
        <f>IF(AND(C70&lt;&gt;"",D70&lt;&gt;""),IF(N69="concatenator1","",",")&amp;C70&amp;":"&amp;D70,"")</f>
        <v>pagename:string</v>
      </c>
      <c r="O70" s="60" t="str">
        <f>IF(AND(G70&lt;&gt;"",H70&lt;&gt;""),","&amp;G70&amp;":"&amp;H70,"")</f>
        <v/>
      </c>
      <c r="P70" s="60" t="str">
        <f>P69&amp;N70</f>
        <v>pagename:string</v>
      </c>
      <c r="Q70" s="60" t="str">
        <f>Q69&amp;O70</f>
        <v/>
      </c>
      <c r="S70" s="60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0" t="str">
        <f t="shared" ref="N71:N79" si="2">IF(AND(C71&lt;&gt;"",D71&lt;&gt;""),IF(N70="concatenator1","",",")&amp;C71&amp;":"&amp;D71,"")</f>
        <v>,pagedescription:string</v>
      </c>
      <c r="O71" s="60" t="str">
        <f t="shared" ref="O71:O79" si="3">IF(AND(G71&lt;&gt;"",H71&lt;&gt;""),","&amp;G71&amp;":"&amp;H71,"")</f>
        <v/>
      </c>
      <c r="P71" s="60" t="str">
        <f t="shared" ref="P71:P79" si="4">P70&amp;N71</f>
        <v>pagename:string,pagedescription:string</v>
      </c>
      <c r="Q71" s="60" t="str">
        <f t="shared" ref="Q71:Q79" si="5">Q70&amp;O71</f>
        <v/>
      </c>
      <c r="S71" s="60" t="s">
        <v>417</v>
      </c>
    </row>
    <row r="72" spans="2:19" x14ac:dyDescent="0.25">
      <c r="B72" s="10" t="s">
        <v>65</v>
      </c>
      <c r="C72" s="9" t="s">
        <v>628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0" t="str">
        <f t="shared" si="2"/>
        <v/>
      </c>
      <c r="O72" s="60" t="str">
        <f t="shared" si="3"/>
        <v/>
      </c>
      <c r="P72" s="60" t="str">
        <f t="shared" si="4"/>
        <v>pagename:string,pagedescription:string</v>
      </c>
      <c r="Q72" s="60" t="str">
        <f t="shared" si="5"/>
        <v/>
      </c>
    </row>
    <row r="73" spans="2:19" x14ac:dyDescent="0.25">
      <c r="B73" s="10" t="s">
        <v>66</v>
      </c>
      <c r="C73" s="9" t="s">
        <v>629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0" t="str">
        <f t="shared" si="2"/>
        <v/>
      </c>
      <c r="O73" s="60" t="str">
        <f t="shared" si="3"/>
        <v/>
      </c>
      <c r="P73" s="60" t="str">
        <f t="shared" si="4"/>
        <v>pagename:string,pagedescription:string</v>
      </c>
      <c r="Q73" s="60" t="str">
        <f t="shared" si="5"/>
        <v/>
      </c>
    </row>
    <row r="74" spans="2:19" x14ac:dyDescent="0.25">
      <c r="B74" s="10" t="s">
        <v>67</v>
      </c>
      <c r="C74" s="9" t="s">
        <v>630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0" t="str">
        <f t="shared" si="2"/>
        <v/>
      </c>
      <c r="O74" s="60" t="str">
        <f t="shared" si="3"/>
        <v/>
      </c>
      <c r="P74" s="60" t="str">
        <f t="shared" si="4"/>
        <v>pagename:string,pagedescription:string</v>
      </c>
      <c r="Q74" s="60" t="str">
        <f t="shared" si="5"/>
        <v/>
      </c>
    </row>
    <row r="75" spans="2:19" x14ac:dyDescent="0.25">
      <c r="B75" s="10" t="s">
        <v>68</v>
      </c>
      <c r="C75" s="9" t="s">
        <v>631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0" t="str">
        <f t="shared" si="2"/>
        <v/>
      </c>
      <c r="O75" s="60" t="str">
        <f t="shared" si="3"/>
        <v/>
      </c>
      <c r="P75" s="60" t="str">
        <f t="shared" si="4"/>
        <v>pagename:string,pagedescription:string</v>
      </c>
      <c r="Q75" s="60" t="str">
        <f t="shared" si="5"/>
        <v/>
      </c>
    </row>
    <row r="76" spans="2:19" x14ac:dyDescent="0.25">
      <c r="B76" s="10" t="s">
        <v>69</v>
      </c>
      <c r="C76" s="9" t="s">
        <v>632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0" t="str">
        <f t="shared" si="2"/>
        <v/>
      </c>
      <c r="O76" s="60" t="str">
        <f t="shared" si="3"/>
        <v/>
      </c>
      <c r="P76" s="60" t="str">
        <f t="shared" si="4"/>
        <v>pagename:string,pagedescription:string</v>
      </c>
      <c r="Q76" s="60" t="str">
        <f t="shared" si="5"/>
        <v/>
      </c>
    </row>
    <row r="77" spans="2:19" x14ac:dyDescent="0.25">
      <c r="B77" s="10" t="s">
        <v>70</v>
      </c>
      <c r="C77" s="9" t="s">
        <v>633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0" t="str">
        <f t="shared" si="2"/>
        <v/>
      </c>
      <c r="O77" s="60" t="str">
        <f t="shared" si="3"/>
        <v/>
      </c>
      <c r="P77" s="60" t="str">
        <f t="shared" si="4"/>
        <v>pagename:string,pagedescription:string</v>
      </c>
      <c r="Q77" s="60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0" t="str">
        <f t="shared" si="2"/>
        <v/>
      </c>
      <c r="O78" s="60" t="str">
        <f t="shared" si="3"/>
        <v/>
      </c>
      <c r="P78" s="60" t="str">
        <f t="shared" si="4"/>
        <v>pagename:string,pagedescription:string</v>
      </c>
      <c r="Q78" s="60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0" t="str">
        <f t="shared" si="2"/>
        <v/>
      </c>
      <c r="O79" s="60" t="str">
        <f t="shared" si="3"/>
        <v/>
      </c>
      <c r="P79" s="60" t="str">
        <f t="shared" si="4"/>
        <v>pagename:string,pagedescription:string</v>
      </c>
      <c r="Q79" s="60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34" workbookViewId="0">
      <selection activeCell="H45" sqref="H45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  <c r="H44" s="10" t="s">
        <v>372</v>
      </c>
    </row>
    <row r="45" spans="2:13" x14ac:dyDescent="0.25">
      <c r="B45" s="10" t="s">
        <v>273</v>
      </c>
      <c r="D45" s="10" t="str">
        <f>'AutoLaravel v1'!D37</f>
        <v>trapear</v>
      </c>
      <c r="E45" s="12"/>
      <c r="H45" s="10" t="s">
        <v>725</v>
      </c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8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5" t="s">
        <v>412</v>
      </c>
      <c r="D76" s="56"/>
    </row>
    <row r="77" spans="2:4" x14ac:dyDescent="0.25">
      <c r="B77" s="57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7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2" t="s">
        <v>274</v>
      </c>
      <c r="H83" s="12" t="str">
        <f>'AutoLaravel v1'!D68</f>
        <v>pages</v>
      </c>
      <c r="I83" s="62" t="s">
        <v>213</v>
      </c>
      <c r="J83" s="12" t="str">
        <f>'AutoLaravel v1'!G68</f>
        <v>Page</v>
      </c>
      <c r="K83" s="62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Index</vt:lpstr>
      <vt:lpstr>Start project</vt:lpstr>
      <vt:lpstr>view controllers</vt:lpstr>
      <vt:lpstr>tables and models</vt:lpstr>
      <vt:lpstr>ST2 snippets</vt:lpstr>
      <vt:lpstr>query automation v1</vt:lpstr>
      <vt:lpstr>AutoLaravel v1</vt:lpstr>
      <vt:lpstr>Laravel</vt:lpstr>
      <vt:lpstr>FormGeneratorV1</vt:lpstr>
      <vt:lpstr>CRUD v1</vt:lpstr>
      <vt:lpstr>Modal2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2014-02-15T17:08:07Z</dcterms:modified>
</cp:coreProperties>
</file>