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CRUD" sheetId="31" r:id="rId5"/>
    <sheet name="csv" sheetId="30" r:id="rId6"/>
    <sheet name="ST2 snippets" sheetId="29" r:id="rId7"/>
    <sheet name="Modal" sheetId="28" r:id="rId8"/>
    <sheet name="imperfect update v1" sheetId="20" r:id="rId9"/>
    <sheet name="amChartsv1" sheetId="17" r:id="rId10"/>
    <sheet name="laravelAuth v1" sheetId="7" r:id="rId11"/>
    <sheet name="Laravel mail v1" sheetId="10" r:id="rId12"/>
    <sheet name="git commands" sheetId="2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N100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P18" i="3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S15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15" i="31"/>
  <c r="O22" i="31"/>
  <c r="O18" i="31"/>
  <c r="O16" i="31"/>
  <c r="O23" i="31"/>
  <c r="O21" i="31"/>
  <c r="O19" i="31"/>
  <c r="O17" i="31"/>
  <c r="C80" i="23"/>
  <c r="E74" i="23"/>
  <c r="E73" i="23"/>
  <c r="C78" i="23" s="1"/>
  <c r="B66" i="31" l="1"/>
  <c r="W15" i="31"/>
  <c r="B86" i="31"/>
  <c r="W16" i="31"/>
  <c r="Y14" i="31"/>
  <c r="B85" i="31"/>
  <c r="B87" i="31"/>
  <c r="B82" i="31"/>
  <c r="N15" i="31"/>
  <c r="N16" i="31" s="1"/>
  <c r="N17" i="31" s="1"/>
  <c r="N18" i="31" s="1"/>
  <c r="N19" i="31" s="1"/>
  <c r="N20" i="31" s="1"/>
  <c r="N21" i="31" s="1"/>
  <c r="N22" i="31" s="1"/>
  <c r="N23" i="31" s="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B30" i="31"/>
  <c r="M14" i="31"/>
  <c r="M15" i="31"/>
  <c r="B67" i="31"/>
  <c r="M22" i="31"/>
  <c r="M21" i="31"/>
  <c r="M19" i="31"/>
  <c r="M18" i="31"/>
  <c r="M17" i="31"/>
  <c r="M20" i="31"/>
  <c r="C77" i="23"/>
  <c r="C15" i="28"/>
  <c r="B42" i="28" s="1"/>
  <c r="D37" i="28"/>
  <c r="C13" i="28"/>
  <c r="B23" i="28"/>
  <c r="E11" i="28"/>
  <c r="Y15" i="31" l="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2" i="10" l="1"/>
  <c r="B18" i="10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C24" i="21"/>
  <c r="K13" i="10" s="1"/>
  <c r="C17" i="21"/>
  <c r="C15" i="21"/>
  <c r="C5" i="21"/>
  <c r="B198" i="31" l="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C20" i="22"/>
  <c r="P15" i="31"/>
  <c r="B73" i="31"/>
  <c r="B72" i="31"/>
  <c r="P16" i="31"/>
  <c r="B69" i="31"/>
  <c r="B61" i="31"/>
  <c r="G39" i="23"/>
  <c r="B57" i="31"/>
  <c r="C15" i="10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5" i="22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<sst xmlns="http://schemas.openxmlformats.org/spreadsheetml/2006/main" count="708" uniqueCount="482">
  <si>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</si>
  <si>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</si>
  <si>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</si>
  <si>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</si>
  <si>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</si>
  <si>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</si>
  <si>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</si>
  <si>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</si>
  <si>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</si>
  <si>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</si>
  <si>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</si>
  <si>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</si>
  <si>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</si>
  <si>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</si>
  <si>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</si>
  <si>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</si>
  <si>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</si>
  <si>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</si>
  <si>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</si>
  <si>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</si>
  <si>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</si>
  <si>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</si>
  <si>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</si>
  <si>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</si>
  <si>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</si>
  <si>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</si>
  <si>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</si>
  <si>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</si>
  <si>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</si>
  <si>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</si>
  <si>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</si>
  <si>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</si>
  <si>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</si>
  <si>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</si>
  <si>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</si>
  <si>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</si>
  <si>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</si>
  <si>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</si>
  <si>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</si>
  <si>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</si>
  <si>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</si>
  <si>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</si>
  <si>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</si>
  <si>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</si>
  <si>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</si>
  <si>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</si>
  <si>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</si>
  <si>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</si>
  <si>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</si>
  <si>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</si>
  <si>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</si>
  <si>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</si>
  <si>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</si>
  <si>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</si>
  <si>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</si>
  <si>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</si>
  <si>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</si>
  <si>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</si>
  <si>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</si>
  <si>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</si>
  <si>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</si>
  <si>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</si>
  <si>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</si>
  <si>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</si>
  <si>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</si>
  <si>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</si>
  <si>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</si>
  <si>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</si>
  <si>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</si>
  <si>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</si>
  <si>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</si>
  <si>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</si>
  <si>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</si>
  <si>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</si>
  <si>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</si>
  <si>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</si>
  <si>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</si>
  <si>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</si>
  <si>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</si>
  <si>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</si>
  <si>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</si>
  <si>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</si>
  <si>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</si>
  <si>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</si>
  <si>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</si>
  <si>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</si>
  <si>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</si>
  <si>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</si>
  <si>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</si>
  <si>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</si>
  <si>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</si>
  <si>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</si>
  <si>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</si>
  <si>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</si>
  <si>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</si>
  <si>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</si>
  <si>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</si>
  <si>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</si>
  <si>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</si>
  <si>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</si>
  <si>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</si>
  <si>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</si>
  <si>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</si>
  <si>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</si>
  <si>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</si>
  <si>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</si>
  <si>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</si>
  <si>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</si>
  <si>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</si>
  <si>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</si>
  <si>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</si>
  <si>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</si>
  <si>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</si>
  <si>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</si>
  <si>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</si>
  <si>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</si>
  <si>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</si>
  <si>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</si>
  <si>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</si>
  <si>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</si>
  <si>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</si>
  <si>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</si>
  <si>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</si>
  <si>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</si>
  <si>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</si>
  <si>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</si>
  <si>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</si>
  <si>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</si>
  <si>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</si>
  <si>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</si>
  <si>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</si>
  <si>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</si>
  <si>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</si>
  <si>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</si>
  <si>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</si>
  <si>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</si>
  <si>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</si>
  <si>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</si>
  <si>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</si>
  <si>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</si>
  <si>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</si>
  <si>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</si>
  <si>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</si>
  <si>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</si>
  <si>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</si>
  <si>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</si>
  <si>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</si>
  <si>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</si>
  <si>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</si>
  <si>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</si>
  <si>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</si>
  <si>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</si>
  <si>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</si>
  <si>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</si>
  <si>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</si>
  <si>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</si>
  <si>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</si>
  <si>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</si>
  <si>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</si>
  <si>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</si>
  <si>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</si>
  <si>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</si>
  <si>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</si>
  <si>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</si>
  <si>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</si>
  <si>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</si>
  <si>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</si>
  <si>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</si>
  <si>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</si>
  <si>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</si>
  <si>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</si>
  <si>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</si>
  <si>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</si>
  <si>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</si>
  <si>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</si>
  <si>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</si>
  <si>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</si>
  <si>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</si>
  <si>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</si>
  <si>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</si>
  <si>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</si>
  <si>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</si>
  <si>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</si>
  <si>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</si>
  <si>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</si>
  <si>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</si>
  <si>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</si>
  <si>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</si>
  <si>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</si>
  <si>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</si>
  <si>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</si>
  <si>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</si>
  <si>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</si>
  <si>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</si>
  <si>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</si>
  <si>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</si>
  <si>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</si>
  <si>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</si>
  <si>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</si>
  <si>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</si>
  <si>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</si>
  <si>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</si>
  <si>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</si>
  <si>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</si>
  <si>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</si>
  <si>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</si>
  <si>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</si>
  <si>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</si>
  <si>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</si>
  <si>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</si>
  <si>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</si>
  <si>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</si>
  <si>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</si>
  <si>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</si>
  <si>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</si>
  <si>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</si>
  <si>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</si>
  <si>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</si>
  <si>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</si>
  <si>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</si>
  <si>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</si>
  <si>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</si>
  <si>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</si>
  <si>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</si>
  <si>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</si>
  <si>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</si>
  <si>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</si>
  <si>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</si>
  <si>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</si>
  <si>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</si>
  <si>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</si>
  <si>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</si>
  <si>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</si>
  <si>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</si>
  <si>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</si>
  <si>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</si>
  <si>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</si>
  <si>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</si>
  <si>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</si>
  <si>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</si>
  <si>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</si>
  <si>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</si>
  <si>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</si>
  <si>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</si>
  <si>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</si>
  <si>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</si>
  <si>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</si>
  <si>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</si>
  <si>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</si>
  <si>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</si>
  <si>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</si>
  <si>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</si>
  <si>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</si>
  <si>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</si>
  <si>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</si>
  <si>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</si>
  <si>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</si>
  <si>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</si>
  <si>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</si>
  <si>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</si>
  <si>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</si>
  <si>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</si>
  <si>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</si>
  <si>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</si>
  <si>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</si>
  <si>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</si>
  <si>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Test 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</si>
  <si>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</si>
  <si>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</si>
  <si>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</si>
  <si>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</si>
  <si>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</si>
  <si>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</si>
  <si>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</si>
  <si>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</si>
  <si>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</si>
  <si>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</si>
  <si>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</si>
  <si>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</si>
  <si>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</si>
  <si>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</si>
  <si>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</si>
  <si>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</si>
  <si>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</si>
  <si>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</si>
  <si>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</si>
  <si>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</si>
  <si>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</si>
  <si>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</si>
  <si>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</si>
  <si>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</si>
  <si>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</si>
  <si>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</si>
  <si>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</si>
  <si>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</si>
  <si>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</si>
  <si>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</si>
  <si>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</si>
  <si>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</si>
  <si>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</si>
  <si>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</si>
  <si>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</si>
  <si>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</si>
  <si>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</si>
  <si>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</si>
  <si>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</si>
  <si>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</si>
  <si>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</si>
  <si>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</si>
  <si>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</si>
  <si>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</si>
  <si>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</si>
  <si>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</si>
  <si>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</si>
  <si>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</si>
  <si>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</si>
  <si>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</si>
  <si>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</si>
  <si>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</si>
  <si>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</si>
  <si>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</si>
  <si>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</si>
  <si>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</si>
  <si>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</si>
  <si>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</si>
  <si>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</si>
  <si>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</si>
  <si>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</si>
  <si>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</si>
  <si>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</si>
  <si>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</si>
  <si>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</si>
  <si>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</si>
  <si>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</si>
  <si>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</si>
  <si>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</si>
  <si>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</si>
  <si>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</si>
  <si>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</si>
  <si>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</si>
  <si>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</si>
  <si>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</si>
  <si>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</si>
  <si>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</si>
  <si>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</si>
  <si>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</si>
  <si>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</si>
  <si>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</si>
  <si>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</si>
  <si>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</si>
  <si>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</si>
  <si>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</si>
  <si>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</si>
  <si>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</si>
  <si>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</si>
  <si>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</si>
  <si>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</si>
  <si>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</si>
  <si>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</si>
  <si>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</si>
  <si>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</si>
  <si>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</si>
  <si>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</si>
  <si>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</si>
  <si>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</si>
  <si>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</si>
  <si>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</si>
  <si>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</si>
  <si>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</si>
  <si>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</si>
  <si>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</si>
  <si>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</si>
  <si>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</si>
  <si>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</si>
  <si>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</si>
  <si>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</si>
  <si>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</si>
  <si>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</si>
  <si>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</si>
  <si>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</si>
  <si>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</si>
  <si>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</si>
  <si>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</si>
  <si>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</si>
  <si>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</si>
  <si>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</si>
  <si>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</si>
  <si>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</si>
  <si>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</si>
  <si>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</si>
  <si>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</si>
  <si>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</si>
  <si>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</si>
  <si>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</si>
  <si>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</si>
  <si>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</si>
  <si>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</si>
  <si>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</si>
  <si>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</si>
  <si>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</si>
  <si>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</si>
  <si>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</si>
  <si>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</si>
  <si>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</si>
  <si>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</si>
  <si>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amount</t>
  </si>
  <si>
    <t>description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</si>
  <si>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</si>
  <si>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</si>
  <si>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</si>
  <si>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</si>
  <si>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</si>
  <si>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</si>
  <si>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</si>
  <si>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</si>
  <si>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</si>
  <si>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</si>
  <si>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</si>
  <si>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</si>
  <si>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</si>
  <si>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</si>
  <si>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</si>
  <si>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</si>
  <si>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</si>
  <si>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</si>
  <si>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</si>
  <si>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</si>
  <si>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</si>
  <si>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</si>
  <si>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</si>
  <si>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</si>
  <si>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</si>
  <si>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</si>
  <si>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</si>
  <si>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</si>
  <si>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</si>
  <si>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</si>
  <si>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</si>
  <si>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</si>
  <si>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</si>
  <si>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</si>
  <si>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</si>
  <si>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</si>
  <si>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</si>
  <si>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</si>
  <si>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</si>
  <si>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</si>
  <si>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</si>
  <si>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</si>
  <si>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</si>
  <si>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</si>
  <si>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</si>
  <si>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</si>
  <si>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</si>
  <si>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</si>
  <si>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</si>
  <si>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</si>
  <si>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</si>
  <si>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</si>
  <si>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</si>
  <si>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</si>
  <si>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</si>
  <si>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</si>
  <si>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</si>
  <si>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</si>
  <si>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</si>
  <si>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</si>
  <si>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</si>
  <si>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</si>
  <si>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</si>
  <si>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</si>
  <si>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</si>
  <si>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</si>
  <si>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c2_center</t>
  </si>
  <si>
    <t>More details about this task</t>
  </si>
  <si>
    <t>buildingregisters</t>
  </si>
  <si>
    <t>a07kWusage</t>
  </si>
  <si>
    <t>t3</t>
  </si>
  <si>
    <t>c4/c1_left</t>
  </si>
  <si>
    <t>f_projectcompleted</t>
  </si>
  <si>
    <t>MODAL GENERATOR VERSION 2</t>
  </si>
  <si>
    <t>destroy /finish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</si>
</sst>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tabSelected="1" zoomScaleNormal="100" workbookViewId="0"/>
  </sheetViews>
  <sheetFormatPr baseColWidth="10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2" s="61" customFormat="1" x14ac:dyDescent="0.25"/>
    <row r="2" spans="2:2" s="61" customFormat="1" x14ac:dyDescent="0.25"/>
    <row r="3" spans="2:2" s="61" customFormat="1" x14ac:dyDescent="0.25"/>
    <row r="4" spans="2:2" s="61" customFormat="1" x14ac:dyDescent="0.25"/>
    <row r="5" spans="2:2" s="61" customFormat="1" x14ac:dyDescent="0.25"/>
    <row r="7" spans="2:2" x14ac:dyDescent="0.25">
      <c r="B7" s="56" t="s">
        <v>181</v>
      </c>
    </row>
    <row r="14" spans="2:2" x14ac:dyDescent="0.25">
      <c r="B14" s="56"/>
    </row>
    <row r="15" spans="2:2" x14ac:dyDescent="0.25">
      <c r="B15" s="56"/>
    </row>
    <row r="16" spans="2:2" x14ac:dyDescent="0.25">
      <c r="B16" s="56"/>
    </row>
    <row r="17" spans="2:11" x14ac:dyDescent="0.25">
      <c r="B17" s="56"/>
    </row>
    <row r="21" spans="2:11" x14ac:dyDescent="0.25">
      <c r="K21" s="58" t="s">
        <v>277</v>
      </c>
    </row>
    <row r="22" spans="2:11" x14ac:dyDescent="0.25">
      <c r="K22" s="58" t="s">
        <v>274</v>
      </c>
    </row>
    <row r="23" spans="2:11" x14ac:dyDescent="0.25">
      <c r="K23" s="58" t="s">
        <v>275</v>
      </c>
    </row>
    <row r="24" spans="2:11" x14ac:dyDescent="0.25">
      <c r="K24" s="58" t="s">
        <v>276</v>
      </c>
    </row>
    <row r="28" spans="2:11" x14ac:dyDescent="0.25">
      <c r="B28" s="56" t="s">
        <v>266</v>
      </c>
    </row>
  </sheetData>
  <hyperlinks>
    <hyperlink ref="B7" location="'Start project'!A1" display="Start a project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/>
  </sheetViews>
  <sheetFormatPr baseColWidth="10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x14ac:dyDescent="0.25"/>
    <row r="3" spans="1:11" x14ac:dyDescent="0.25">
      <c r="B3" s="6" t="s">
        <v>189</v>
      </c>
    </row>
    <row r="4" spans="1:11" x14ac:dyDescent="0.25"/>
    <row r="5" spans="1:11" x14ac:dyDescent="0.25">
      <c r="B5" s="2" t="s">
        <v>190</v>
      </c>
    </row>
    <row r="6" spans="1:11" x14ac:dyDescent="0.25">
      <c r="C6" s="25" t="s">
        <v>197</v>
      </c>
      <c r="D6" s="13"/>
      <c r="E6" s="13"/>
      <c r="F6" s="13"/>
      <c r="G6" s="13"/>
      <c r="H6" s="13"/>
      <c r="I6" s="13"/>
    </row>
    <row r="7" spans="1:11" x14ac:dyDescent="0.25">
      <c r="C7" s="25" t="s">
        <v>79</v>
      </c>
      <c r="D7" s="13"/>
      <c r="E7" s="13"/>
      <c r="F7" s="13"/>
      <c r="G7" s="13"/>
      <c r="H7" s="13"/>
      <c r="I7" s="13"/>
    </row>
    <row r="8" spans="1:11" x14ac:dyDescent="0.25">
      <c r="C8" s="25" t="s">
        <v>198</v>
      </c>
      <c r="D8" s="13"/>
      <c r="E8" s="13"/>
      <c r="F8" s="13"/>
      <c r="G8" s="13"/>
      <c r="H8" s="13"/>
      <c r="I8" s="13"/>
    </row>
    <row r="9" spans="1:11" x14ac:dyDescent="0.25">
      <c r="C9" s="25" t="s">
        <v>199</v>
      </c>
      <c r="D9" s="13"/>
      <c r="E9" s="13"/>
      <c r="F9" s="13"/>
      <c r="G9" s="13"/>
      <c r="H9" s="13"/>
      <c r="I9" s="13"/>
    </row>
    <row r="10" spans="1:11" x14ac:dyDescent="0.25">
      <c r="B10" s="33" t="s">
        <v>80</v>
      </c>
    </row>
    <row r="11" spans="1:11" x14ac:dyDescent="0.25"/>
    <row r="12" spans="1:11" x14ac:dyDescent="0.25">
      <c r="B12" s="2" t="s">
        <v>192</v>
      </c>
      <c r="G12" s="33" t="s">
        <v>196</v>
      </c>
    </row>
    <row r="13" spans="1:11" x14ac:dyDescent="0.25">
      <c r="B13" s="2" t="s">
        <v>193</v>
      </c>
      <c r="D13" s="24" t="s">
        <v>191</v>
      </c>
      <c r="E13" s="17" t="s">
        <v>195</v>
      </c>
      <c r="F13" s="24" t="s">
        <v>194</v>
      </c>
      <c r="G13" s="17" t="s">
        <v>285</v>
      </c>
      <c r="H13" s="3" t="str">
        <f>E13&amp;"."&amp;G13</f>
        <v>emails.reportofadopted</v>
      </c>
      <c r="K13" s="33" t="str">
        <f>RIGHT('Start project'!C24,LEN('Start project'!C24)-3)</f>
        <v>c:\wamp\www\github\t3</v>
      </c>
    </row>
    <row r="14" spans="1:11" x14ac:dyDescent="0.25">
      <c r="B14" s="9" t="s">
        <v>62</v>
      </c>
      <c r="C14" s="8" t="str">
        <f>"Copy-Item "&amp;K13&amp;"\app\views\templates\email2.blade.php "&amp;K13&amp;"\app\views\emails"</f>
        <v>Copy-Item c:\wamp\www\github\t3\app\views\templates\email2.blade.php c:\wamp\www\github\t3\app\views\emails</v>
      </c>
      <c r="D14" s="8"/>
      <c r="E14" s="8"/>
      <c r="F14" s="8"/>
      <c r="G14" s="8"/>
      <c r="H14" s="8"/>
    </row>
    <row r="15" spans="1:11" x14ac:dyDescent="0.25">
      <c r="B15" s="9" t="s">
        <v>62</v>
      </c>
      <c r="C15" s="8" t="str">
        <f>"Rename-Item "&amp;K13&amp;"\app\views\"&amp;E13&amp;"\email2.blade.php "&amp;G13&amp;".blade.php"</f>
        <v>Rename-Item c:\wamp\www\github\t3\app\views\emails\email2.blade.php reportofadopted.blade.php</v>
      </c>
      <c r="D15" s="8"/>
      <c r="E15" s="8"/>
      <c r="F15" s="8"/>
      <c r="G15" s="8"/>
      <c r="H15" s="8"/>
    </row>
    <row r="16" spans="1:11" x14ac:dyDescent="0.25"/>
    <row r="17" spans="2:12" x14ac:dyDescent="0.25">
      <c r="B17" s="2" t="s">
        <v>278</v>
      </c>
    </row>
    <row r="18" spans="2:12" x14ac:dyDescent="0.25">
      <c r="B18" s="13" t="str">
        <f>"public function get"&amp;UPPER(LEFT(G13,1))&amp;RIGHT(G13,LEN(G13)-1)&amp;"() {"</f>
        <v>public function getReportofadopted() {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 t="str">
        <f>"    return View::make('"&amp;E13&amp;"."&amp;G13&amp;"');"</f>
        <v xml:space="preserve">    return View::make('emails.reportofadopted');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">
        <v>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/>
    <row r="25" spans="2:12" x14ac:dyDescent="0.25">
      <c r="B25" s="2" t="s">
        <v>279</v>
      </c>
    </row>
    <row r="26" spans="2:12" x14ac:dyDescent="0.25"/>
    <row r="27" spans="2:12" x14ac:dyDescent="0.25">
      <c r="B27" s="2" t="s">
        <v>200</v>
      </c>
    </row>
    <row r="28" spans="2:12" x14ac:dyDescent="0.25">
      <c r="B28" s="2" t="s">
        <v>203</v>
      </c>
      <c r="F28" s="2" t="s">
        <v>204</v>
      </c>
      <c r="G28" s="2" t="s">
        <v>201</v>
      </c>
      <c r="J28" s="2" t="s">
        <v>202</v>
      </c>
      <c r="L28" s="2" t="s">
        <v>283</v>
      </c>
    </row>
    <row r="29" spans="2:12" x14ac:dyDescent="0.25">
      <c r="G29" s="18" t="s">
        <v>205</v>
      </c>
      <c r="H29" s="16"/>
      <c r="J29" s="16"/>
    </row>
    <row r="30" spans="2:12" x14ac:dyDescent="0.25">
      <c r="B30" s="29" t="s">
        <v>280</v>
      </c>
      <c r="C30" s="29"/>
      <c r="D30" s="17"/>
      <c r="F30" s="34" t="str">
        <f>IF(B30&lt;&gt;"",LEFT(B30,FIND("=",B30)-1),"")</f>
        <v>$coll</v>
      </c>
      <c r="G30" s="18" t="str">
        <f>IF(F30&lt;&gt;"",IF(G29="$mssgdata=array(","",",")&amp;"'"&amp;RIGHT(F30,LEN(F30)-1)&amp;"'   =&gt;   "&amp;F30,"")</f>
        <v>'coll'   =&gt;   $coll</v>
      </c>
      <c r="H30" s="16"/>
      <c r="J30" s="16" t="str">
        <f>IF(F30&lt;&gt;"","{{"&amp;F30&amp;"}}","")</f>
        <v>{{$coll}}</v>
      </c>
    </row>
    <row r="31" spans="2:12" x14ac:dyDescent="0.25">
      <c r="B31" s="29" t="s">
        <v>281</v>
      </c>
      <c r="C31" s="29"/>
      <c r="D31" s="17"/>
      <c r="F31" s="34" t="str">
        <f t="shared" ref="F31:F34" si="0">IF(B31&lt;&gt;"",LEFT(B31,FIND("=",B31)-1),"")</f>
        <v>$pmanager</v>
      </c>
      <c r="G31" s="18" t="str">
        <f>IF(F31&lt;&gt;"",IF(G30="$mssgdata=array(","",",")&amp;"'"&amp;RIGHT(F31,LEN(F31)-1)&amp;"'   =&gt;   "&amp;F31,"")</f>
        <v>,'pmanager'   =&gt;   $pmanager</v>
      </c>
      <c r="H31" s="16"/>
      <c r="J31" s="16" t="str">
        <f t="shared" ref="J31:J34" si="1">IF(F31&lt;&gt;"","{{"&amp;F31&amp;"}}","")</f>
        <v>{{$pmanager}}</v>
      </c>
    </row>
    <row r="32" spans="2:12" x14ac:dyDescent="0.25">
      <c r="B32" s="29" t="s">
        <v>282</v>
      </c>
      <c r="C32" s="29"/>
      <c r="D32" s="17"/>
      <c r="F32" s="34" t="str">
        <f t="shared" si="0"/>
        <v>$project</v>
      </c>
      <c r="G32" s="18" t="str">
        <f t="shared" ref="G32:G34" si="2">IF(F32&lt;&gt;"",IF(G31="$mssgdata=array(","",",")&amp;"'"&amp;RIGHT(F32,LEN(F32)-1)&amp;"'   =&gt;   "&amp;F32,"")</f>
        <v>,'project'   =&gt;   $project</v>
      </c>
      <c r="H32" s="16"/>
      <c r="J32" s="16" t="str">
        <f t="shared" si="1"/>
        <v>{{$project}}</v>
      </c>
    </row>
    <row r="33" spans="1:10" x14ac:dyDescent="0.25">
      <c r="B33" s="29" t="s">
        <v>286</v>
      </c>
      <c r="C33" s="29"/>
      <c r="D33" s="17"/>
      <c r="F33" s="34" t="str">
        <f t="shared" si="0"/>
        <v>$list</v>
      </c>
      <c r="G33" s="18" t="str">
        <f t="shared" si="2"/>
        <v>,'list'   =&gt;   $list</v>
      </c>
      <c r="H33" s="16"/>
      <c r="J33" s="16" t="str">
        <f t="shared" si="1"/>
        <v>{{$list}}</v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 t="shared" si="2"/>
        <v/>
      </c>
      <c r="H34" s="16"/>
      <c r="J34" s="16" t="str">
        <f t="shared" si="1"/>
        <v/>
      </c>
    </row>
    <row r="35" spans="1:10" x14ac:dyDescent="0.25">
      <c r="G35" s="18" t="s">
        <v>153</v>
      </c>
      <c r="H35" s="16"/>
      <c r="J35" s="16"/>
    </row>
    <row r="36" spans="1:10" x14ac:dyDescent="0.25"/>
    <row r="37" spans="1:10" x14ac:dyDescent="0.25">
      <c r="B37" s="2" t="s">
        <v>206</v>
      </c>
    </row>
    <row r="38" spans="1:10" x14ac:dyDescent="0.25">
      <c r="G38" s="18" t="s">
        <v>207</v>
      </c>
      <c r="H38" s="16"/>
      <c r="I38" s="16"/>
    </row>
    <row r="39" spans="1:10" x14ac:dyDescent="0.25">
      <c r="A39" s="2" t="s">
        <v>209</v>
      </c>
      <c r="B39" s="29" t="s">
        <v>280</v>
      </c>
      <c r="C39" s="29"/>
      <c r="D39" s="17"/>
      <c r="F39" s="34" t="str">
        <f>IF(B39&lt;&gt;"",LEFT(B39,FIND("=",B39)-1),"")</f>
        <v>$coll</v>
      </c>
      <c r="G39" s="18" t="str">
        <f>"    'recipient'    =&gt;    "&amp;F39</f>
        <v xml:space="preserve">    'recipient'    =&gt;    $coll</v>
      </c>
      <c r="H39" s="16"/>
      <c r="I39" s="16"/>
    </row>
    <row r="40" spans="1:10" x14ac:dyDescent="0.25">
      <c r="A40" s="2" t="s">
        <v>97</v>
      </c>
      <c r="B40" s="29" t="s">
        <v>280</v>
      </c>
      <c r="C40" s="29"/>
      <c r="D40" s="17"/>
      <c r="F40" s="34" t="str">
        <f t="shared" ref="F40:F43" si="3">IF(B40&lt;&gt;"",LEFT(B40,FIND("=",B40)-1),"")</f>
        <v>$coll</v>
      </c>
      <c r="G40" s="18" t="str">
        <f>"   , 'r_name'    =&gt;    "&amp;F40</f>
        <v xml:space="preserve">   , 'r_name'    =&gt;    $coll</v>
      </c>
      <c r="H40" s="16"/>
      <c r="I40" s="16"/>
    </row>
    <row r="41" spans="1:10" x14ac:dyDescent="0.25">
      <c r="A41" s="2" t="s">
        <v>208</v>
      </c>
      <c r="B41" s="29" t="s">
        <v>281</v>
      </c>
      <c r="C41" s="29"/>
      <c r="D41" s="17"/>
      <c r="F41" s="35" t="str">
        <f>IF(B41&lt;&gt;"",LEFT(B41,FIND("=",B41)-1),"'support@healmydisease.com'")</f>
        <v>$pmanager</v>
      </c>
      <c r="G41" s="18" t="str">
        <f>"   , 'sender'    =&gt;    "&amp;F41</f>
        <v xml:space="preserve">   , 'sender'    =&gt;    $pmanager</v>
      </c>
      <c r="H41" s="16"/>
      <c r="I41" s="16"/>
    </row>
    <row r="42" spans="1:10" x14ac:dyDescent="0.25">
      <c r="A42" s="2" t="s">
        <v>97</v>
      </c>
      <c r="B42" s="29" t="s">
        <v>281</v>
      </c>
      <c r="C42" s="29"/>
      <c r="D42" s="17"/>
      <c r="F42" s="35" t="str">
        <f>IF(B42&lt;&gt;"",LEFT(B42,FIND("=",B42)-1),"'The HMD team'")</f>
        <v>$pmanager</v>
      </c>
      <c r="G42" s="18" t="str">
        <f>"   , 's_name'    =&gt;    "&amp;F42</f>
        <v xml:space="preserve">   , 's_name'    =&gt;    $pmanager</v>
      </c>
      <c r="H42" s="16"/>
      <c r="I42" s="16"/>
    </row>
    <row r="43" spans="1:10" x14ac:dyDescent="0.25">
      <c r="A43" s="2" t="s">
        <v>212</v>
      </c>
      <c r="B43" s="29" t="s">
        <v>284</v>
      </c>
      <c r="C43" s="29"/>
      <c r="D43" s="17"/>
      <c r="F43" s="34" t="str">
        <f t="shared" si="3"/>
        <v>$subject</v>
      </c>
      <c r="G43" s="18" t="str">
        <f>"   , 'subject'    =&gt;    "&amp;F43</f>
        <v xml:space="preserve">   , 'subject'    =&gt;    $subject</v>
      </c>
      <c r="H43" s="16"/>
      <c r="I43" s="16"/>
    </row>
    <row r="44" spans="1:10" x14ac:dyDescent="0.25">
      <c r="G44" s="18" t="s">
        <v>153</v>
      </c>
      <c r="H44" s="16"/>
      <c r="I44" s="16"/>
    </row>
    <row r="45" spans="1:10" x14ac:dyDescent="0.25"/>
    <row r="46" spans="1:10" x14ac:dyDescent="0.25"/>
    <row r="47" spans="1:10" x14ac:dyDescent="0.25">
      <c r="B47" s="2" t="s">
        <v>81</v>
      </c>
    </row>
    <row r="48" spans="1:10" x14ac:dyDescent="0.25">
      <c r="C48" s="25" t="str">
        <f>"Mail::send(   '"&amp;H13&amp;"',   $mssgdata,  function($message) use ($maildata) {"</f>
        <v>Mail::send(   'emails.reportofadopted',   $mssgdata,  function($message) use ($maildata) {</v>
      </c>
      <c r="D48" s="13"/>
      <c r="E48" s="13"/>
      <c r="F48" s="13"/>
      <c r="G48" s="13"/>
      <c r="H48" s="13"/>
      <c r="I48" s="13"/>
    </row>
    <row r="49" spans="2:9" x14ac:dyDescent="0.25">
      <c r="C49" s="25" t="s">
        <v>210</v>
      </c>
      <c r="D49" s="13"/>
      <c r="E49" s="13"/>
      <c r="F49" s="13"/>
      <c r="G49" s="13"/>
      <c r="H49" s="13"/>
      <c r="I49" s="13"/>
    </row>
    <row r="50" spans="2:9" x14ac:dyDescent="0.25">
      <c r="C50" s="25" t="s">
        <v>211</v>
      </c>
      <c r="D50" s="13"/>
      <c r="E50" s="25"/>
      <c r="F50" s="13"/>
      <c r="G50" s="13"/>
      <c r="H50" s="13"/>
      <c r="I50" s="13"/>
    </row>
    <row r="51" spans="2:9" x14ac:dyDescent="0.25">
      <c r="C51" s="25" t="s">
        <v>214</v>
      </c>
      <c r="D51" s="13"/>
      <c r="E51" s="25"/>
      <c r="F51" s="13"/>
      <c r="G51" s="13"/>
      <c r="H51" s="13"/>
      <c r="I51" s="13"/>
    </row>
    <row r="52" spans="2:9" x14ac:dyDescent="0.25">
      <c r="C52" s="25" t="s">
        <v>82</v>
      </c>
      <c r="D52" s="13"/>
      <c r="E52" s="13"/>
      <c r="F52" s="13"/>
      <c r="G52" s="13"/>
      <c r="H52" s="13"/>
      <c r="I52" s="13"/>
    </row>
    <row r="53" spans="2:9" x14ac:dyDescent="0.25"/>
    <row r="54" spans="2:9" x14ac:dyDescent="0.25">
      <c r="B54" s="2" t="s">
        <v>213</v>
      </c>
    </row>
    <row r="55" spans="2:9" x14ac:dyDescent="0.25">
      <c r="B55" s="2" t="s">
        <v>83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2" workbookViewId="0">
      <pane ySplit="3" topLeftCell="A22" activePane="bottomLeft" state="frozen"/>
      <selection activeCell="A2" sqref="A2"/>
      <selection pane="bottomLeft" activeCell="D38" sqref="D38"/>
    </sheetView>
  </sheetViews>
  <sheetFormatPr baseColWidth="10" defaultRowHeight="15" x14ac:dyDescent="0.25"/>
  <cols>
    <col min="1" max="16384" width="11.42578125" style="16"/>
  </cols>
  <sheetData>
    <row r="1" spans="1:10" hidden="1" x14ac:dyDescent="0.25">
      <c r="A1" s="51" t="s">
        <v>48</v>
      </c>
    </row>
    <row r="2" spans="1:10" s="60" customFormat="1" x14ac:dyDescent="0.25"/>
    <row r="3" spans="1:10" s="60" customFormat="1" x14ac:dyDescent="0.25"/>
    <row r="4" spans="1:10" s="60" customFormat="1" x14ac:dyDescent="0.25"/>
    <row r="6" spans="1:10" x14ac:dyDescent="0.25">
      <c r="G6" s="36" t="s">
        <v>52</v>
      </c>
      <c r="H6" s="37"/>
      <c r="I6" s="37"/>
      <c r="J6" s="38"/>
    </row>
    <row r="7" spans="1:10" x14ac:dyDescent="0.25">
      <c r="B7" s="16" t="s">
        <v>215</v>
      </c>
      <c r="G7" s="39" t="s">
        <v>232</v>
      </c>
      <c r="H7" s="40"/>
      <c r="I7" s="40"/>
      <c r="J7" s="41"/>
    </row>
    <row r="9" spans="1:10" x14ac:dyDescent="0.25">
      <c r="B9" s="45" t="s">
        <v>224</v>
      </c>
    </row>
    <row r="10" spans="1:10" x14ac:dyDescent="0.25">
      <c r="B10" s="54" t="s">
        <v>252</v>
      </c>
    </row>
    <row r="11" spans="1:10" x14ac:dyDescent="0.25">
      <c r="B11" s="16" t="s">
        <v>247</v>
      </c>
      <c r="C11" s="17" t="s">
        <v>249</v>
      </c>
      <c r="D11" s="17"/>
    </row>
    <row r="12" spans="1:10" x14ac:dyDescent="0.25">
      <c r="B12" s="42" t="s">
        <v>34</v>
      </c>
      <c r="C12" s="52" t="str">
        <f>"cd "&amp;C11</f>
        <v>cd testtwo</v>
      </c>
      <c r="D12" s="42"/>
      <c r="E12" s="42"/>
    </row>
    <row r="13" spans="1:10" x14ac:dyDescent="0.25">
      <c r="B13" s="42" t="s">
        <v>34</v>
      </c>
      <c r="C13" s="52" t="s">
        <v>222</v>
      </c>
      <c r="D13" s="42"/>
      <c r="E13" s="42"/>
      <c r="F13" s="16" t="s">
        <v>223</v>
      </c>
    </row>
    <row r="14" spans="1:10" x14ac:dyDescent="0.25">
      <c r="B14" s="42" t="s">
        <v>34</v>
      </c>
      <c r="C14" s="52" t="s">
        <v>221</v>
      </c>
      <c r="D14" s="42"/>
      <c r="E14" s="42"/>
    </row>
    <row r="15" spans="1:10" x14ac:dyDescent="0.25">
      <c r="B15" s="42" t="s">
        <v>34</v>
      </c>
      <c r="C15" s="52" t="s">
        <v>248</v>
      </c>
      <c r="D15" s="42"/>
      <c r="E15" s="42"/>
    </row>
    <row r="17" spans="2:8" x14ac:dyDescent="0.25">
      <c r="B17" s="16" t="s">
        <v>250</v>
      </c>
      <c r="F17" s="53" t="str">
        <f>C11</f>
        <v>testtwo</v>
      </c>
    </row>
    <row r="18" spans="2:8" x14ac:dyDescent="0.25">
      <c r="B18" s="42" t="s">
        <v>34</v>
      </c>
      <c r="C18" s="52" t="str">
        <f>"git remote add origin https://github.com/alejoto/"&amp;C11&amp;".git"</f>
        <v>git remote add origin https://github.com/alejoto/testtwo.git</v>
      </c>
      <c r="D18" s="42"/>
      <c r="E18" s="42"/>
      <c r="F18" s="42"/>
      <c r="G18" s="42"/>
      <c r="H18" s="42"/>
    </row>
    <row r="19" spans="2:8" x14ac:dyDescent="0.25">
      <c r="B19" s="42" t="s">
        <v>34</v>
      </c>
      <c r="C19" s="52" t="s">
        <v>235</v>
      </c>
      <c r="D19" s="42"/>
      <c r="E19" s="42"/>
      <c r="F19" s="42"/>
      <c r="G19" s="42"/>
      <c r="H19" s="42"/>
    </row>
    <row r="20" spans="2:8" x14ac:dyDescent="0.25">
      <c r="B20" s="42" t="s">
        <v>34</v>
      </c>
      <c r="C20" s="52" t="s">
        <v>251</v>
      </c>
      <c r="D20" s="42"/>
      <c r="E20" s="42"/>
      <c r="F20" s="42"/>
      <c r="G20" s="42"/>
      <c r="H20" s="42"/>
    </row>
    <row r="21" spans="2:8" x14ac:dyDescent="0.25">
      <c r="B21" s="42"/>
      <c r="C21" s="52" t="s">
        <v>267</v>
      </c>
      <c r="D21" s="42"/>
      <c r="E21" s="42"/>
      <c r="F21" s="42"/>
      <c r="G21" s="42"/>
      <c r="H21" s="42"/>
    </row>
    <row r="23" spans="2:8" x14ac:dyDescent="0.25">
      <c r="B23" s="54" t="s">
        <v>253</v>
      </c>
    </row>
    <row r="24" spans="2:8" x14ac:dyDescent="0.25">
      <c r="B24" s="16" t="s">
        <v>254</v>
      </c>
    </row>
    <row r="25" spans="2:8" x14ac:dyDescent="0.25">
      <c r="B25" s="42" t="s">
        <v>34</v>
      </c>
      <c r="C25" s="52" t="s">
        <v>234</v>
      </c>
      <c r="D25" s="42"/>
      <c r="E25" s="42"/>
    </row>
    <row r="27" spans="2:8" x14ac:dyDescent="0.25">
      <c r="B27" s="16" t="s">
        <v>246</v>
      </c>
      <c r="D27" s="59" t="s">
        <v>307</v>
      </c>
      <c r="E27" s="17" t="s">
        <v>481</v>
      </c>
      <c r="F27" s="17"/>
      <c r="G27" s="28" t="s">
        <v>218</v>
      </c>
    </row>
    <row r="28" spans="2:8" x14ac:dyDescent="0.25">
      <c r="B28" s="42" t="s">
        <v>34</v>
      </c>
      <c r="C28" s="52" t="s">
        <v>221</v>
      </c>
      <c r="D28" s="42"/>
      <c r="E28" s="42"/>
      <c r="G28" s="28" t="s">
        <v>219</v>
      </c>
    </row>
    <row r="29" spans="2:8" x14ac:dyDescent="0.25">
      <c r="B29" s="42" t="s">
        <v>34</v>
      </c>
      <c r="C29" s="52" t="s">
        <v>306</v>
      </c>
      <c r="D29" s="42"/>
      <c r="E29" s="42"/>
      <c r="G29" s="28" t="s">
        <v>220</v>
      </c>
    </row>
    <row r="30" spans="2:8" x14ac:dyDescent="0.25">
      <c r="B30" s="42" t="s">
        <v>34</v>
      </c>
      <c r="C30" s="52" t="str">
        <f>"git commit -m "&amp;A1&amp;E27&amp;A1</f>
        <v>git commit -m "destroy /finish project"</v>
      </c>
      <c r="D30" s="42"/>
      <c r="E30" s="42"/>
      <c r="G30" s="16" t="s">
        <v>270</v>
      </c>
      <c r="H30" s="16" t="s">
        <v>271</v>
      </c>
    </row>
    <row r="31" spans="2:8" x14ac:dyDescent="0.25">
      <c r="B31" s="42" t="s">
        <v>34</v>
      </c>
      <c r="C31" s="52" t="s">
        <v>235</v>
      </c>
      <c r="D31" s="42"/>
      <c r="E31" s="42"/>
    </row>
    <row r="32" spans="2:8" x14ac:dyDescent="0.25">
      <c r="B32" s="42" t="s">
        <v>34</v>
      </c>
      <c r="C32" s="52" t="s">
        <v>251</v>
      </c>
      <c r="D32" s="42"/>
      <c r="E32" s="42"/>
    </row>
    <row r="33" spans="2:14" x14ac:dyDescent="0.25">
      <c r="B33" s="42"/>
      <c r="C33" s="52" t="s">
        <v>267</v>
      </c>
      <c r="D33" s="42"/>
      <c r="E33" s="42"/>
    </row>
    <row r="37" spans="2:14" x14ac:dyDescent="0.25">
      <c r="B37" s="16" t="s">
        <v>273</v>
      </c>
    </row>
    <row r="38" spans="2:14" x14ac:dyDescent="0.25">
      <c r="B38" s="42" t="s">
        <v>34</v>
      </c>
      <c r="C38" s="52" t="s">
        <v>272</v>
      </c>
      <c r="D38" s="42"/>
      <c r="E38" s="42"/>
    </row>
    <row r="41" spans="2:14" x14ac:dyDescent="0.25">
      <c r="B41" s="42" t="s">
        <v>34</v>
      </c>
      <c r="C41" s="52" t="s">
        <v>234</v>
      </c>
      <c r="D41" s="42"/>
      <c r="E41" s="42"/>
    </row>
    <row r="42" spans="2:14" x14ac:dyDescent="0.25">
      <c r="B42" s="42"/>
      <c r="C42" s="52" t="s">
        <v>251</v>
      </c>
      <c r="D42" s="42"/>
      <c r="E42" s="42"/>
    </row>
    <row r="43" spans="2:14" x14ac:dyDescent="0.25">
      <c r="B43" s="42"/>
      <c r="C43" s="52" t="s">
        <v>267</v>
      </c>
      <c r="D43" s="42"/>
      <c r="E43" s="42"/>
    </row>
    <row r="44" spans="2:14" x14ac:dyDescent="0.25">
      <c r="B44" s="16" t="s">
        <v>255</v>
      </c>
    </row>
    <row r="46" spans="2:14" x14ac:dyDescent="0.25">
      <c r="B46" s="16" t="s">
        <v>240</v>
      </c>
    </row>
    <row r="47" spans="2:14" x14ac:dyDescent="0.25">
      <c r="B47" s="16" t="s">
        <v>241</v>
      </c>
      <c r="K47" s="16" t="s">
        <v>239</v>
      </c>
    </row>
    <row r="48" spans="2:14" x14ac:dyDescent="0.25">
      <c r="B48" s="16" t="s">
        <v>242</v>
      </c>
      <c r="K48" s="43" t="s">
        <v>62</v>
      </c>
      <c r="L48" s="44" t="s">
        <v>237</v>
      </c>
      <c r="M48" s="44"/>
      <c r="N48" s="44"/>
    </row>
    <row r="49" spans="2:11" x14ac:dyDescent="0.25">
      <c r="B49" s="16" t="s">
        <v>243</v>
      </c>
      <c r="K49" s="16" t="s">
        <v>238</v>
      </c>
    </row>
    <row r="50" spans="2:11" x14ac:dyDescent="0.25">
      <c r="B50" s="42" t="s">
        <v>34</v>
      </c>
      <c r="C50" s="52" t="s">
        <v>244</v>
      </c>
      <c r="D50" s="42"/>
      <c r="E50" s="42"/>
    </row>
    <row r="51" spans="2:11" x14ac:dyDescent="0.25">
      <c r="B51" s="42" t="s">
        <v>34</v>
      </c>
      <c r="C51" s="52" t="s">
        <v>245</v>
      </c>
      <c r="D51" s="42"/>
      <c r="E51" s="42"/>
    </row>
    <row r="52" spans="2:11" x14ac:dyDescent="0.25">
      <c r="B52" s="46" t="s">
        <v>233</v>
      </c>
    </row>
    <row r="55" spans="2:11" x14ac:dyDescent="0.25">
      <c r="B55" s="16" t="s">
        <v>217</v>
      </c>
    </row>
    <row r="56" spans="2:11" x14ac:dyDescent="0.25">
      <c r="B56" s="42" t="s">
        <v>34</v>
      </c>
      <c r="C56" s="52" t="s">
        <v>216</v>
      </c>
      <c r="D56" s="42"/>
      <c r="E56" s="42"/>
    </row>
    <row r="57" spans="2:11" x14ac:dyDescent="0.25">
      <c r="B57" s="46" t="s">
        <v>225</v>
      </c>
    </row>
    <row r="58" spans="2:11" x14ac:dyDescent="0.25">
      <c r="B58" s="50" t="s">
        <v>226</v>
      </c>
      <c r="C58" s="48" t="s">
        <v>227</v>
      </c>
      <c r="D58" s="47"/>
      <c r="E58" s="16" t="s">
        <v>229</v>
      </c>
    </row>
    <row r="59" spans="2:11" x14ac:dyDescent="0.25">
      <c r="B59" s="50" t="s">
        <v>226</v>
      </c>
      <c r="C59" s="49" t="s">
        <v>228</v>
      </c>
      <c r="D59" s="47"/>
      <c r="E59" s="16" t="s">
        <v>230</v>
      </c>
    </row>
    <row r="60" spans="2:11" x14ac:dyDescent="0.25">
      <c r="B60" s="50"/>
      <c r="C60" s="50" t="s">
        <v>231</v>
      </c>
      <c r="D60" s="50"/>
      <c r="E60" s="16" t="s">
        <v>231</v>
      </c>
    </row>
    <row r="63" spans="2:11" x14ac:dyDescent="0.25">
      <c r="B63" s="54" t="s">
        <v>265</v>
      </c>
    </row>
    <row r="64" spans="2:11" x14ac:dyDescent="0.25">
      <c r="B64" s="16" t="s">
        <v>256</v>
      </c>
      <c r="C64" s="17" t="s">
        <v>172</v>
      </c>
      <c r="D64" s="17"/>
    </row>
    <row r="65" spans="2:7" x14ac:dyDescent="0.25">
      <c r="B65" s="42" t="s">
        <v>34</v>
      </c>
      <c r="C65" s="52" t="str">
        <f>"git branch "&amp;C64</f>
        <v>git branch two</v>
      </c>
      <c r="D65" s="42"/>
      <c r="E65" s="42"/>
    </row>
    <row r="66" spans="2:7" x14ac:dyDescent="0.25">
      <c r="B66" s="42" t="s">
        <v>34</v>
      </c>
      <c r="C66" s="52" t="str">
        <f>"git checkout "&amp;C64</f>
        <v>git checkout two</v>
      </c>
      <c r="D66" s="42"/>
      <c r="E66" s="42"/>
    </row>
    <row r="68" spans="2:7" x14ac:dyDescent="0.25">
      <c r="B68" s="16" t="s">
        <v>257</v>
      </c>
    </row>
    <row r="69" spans="2:7" x14ac:dyDescent="0.25">
      <c r="B69" s="16" t="s">
        <v>258</v>
      </c>
    </row>
    <row r="70" spans="2:7" x14ac:dyDescent="0.25">
      <c r="D70" s="16" t="s">
        <v>259</v>
      </c>
      <c r="E70" s="17" t="s">
        <v>269</v>
      </c>
      <c r="F70" s="17"/>
    </row>
    <row r="71" spans="2:7" x14ac:dyDescent="0.25">
      <c r="B71" s="42" t="s">
        <v>34</v>
      </c>
      <c r="C71" s="52" t="s">
        <v>221</v>
      </c>
      <c r="D71" s="42"/>
      <c r="E71" s="42"/>
    </row>
    <row r="72" spans="2:7" x14ac:dyDescent="0.25">
      <c r="D72" s="16" t="s">
        <v>271</v>
      </c>
      <c r="G72" s="16" t="s">
        <v>270</v>
      </c>
    </row>
    <row r="73" spans="2:7" x14ac:dyDescent="0.25">
      <c r="B73" s="42" t="s">
        <v>34</v>
      </c>
      <c r="C73" s="52" t="str">
        <f>"git commit -m "&amp;$A$1&amp;E70&amp;$A$1</f>
        <v>git commit -m "fixing request bug"</v>
      </c>
      <c r="D73" s="42"/>
      <c r="E73" s="42"/>
    </row>
    <row r="74" spans="2:7" x14ac:dyDescent="0.25">
      <c r="B74" s="42" t="s">
        <v>34</v>
      </c>
      <c r="C74" s="52" t="str">
        <f>"git push origin "&amp;C64</f>
        <v>git push origin two</v>
      </c>
      <c r="D74" s="42"/>
      <c r="E74" s="42"/>
    </row>
    <row r="76" spans="2:7" x14ac:dyDescent="0.25">
      <c r="B76" s="42" t="s">
        <v>34</v>
      </c>
      <c r="C76" s="52" t="str">
        <f>"git pull origin "&amp;C64</f>
        <v>git pull origin two</v>
      </c>
      <c r="D76" s="42"/>
      <c r="E76" s="42"/>
      <c r="F76" s="16" t="s">
        <v>260</v>
      </c>
    </row>
    <row r="78" spans="2:7" x14ac:dyDescent="0.25">
      <c r="B78" s="16" t="s">
        <v>261</v>
      </c>
    </row>
    <row r="79" spans="2:7" x14ac:dyDescent="0.25">
      <c r="B79" s="42" t="s">
        <v>34</v>
      </c>
      <c r="C79" s="52" t="s">
        <v>262</v>
      </c>
      <c r="D79" s="42"/>
      <c r="E79" s="42"/>
    </row>
    <row r="80" spans="2:7" x14ac:dyDescent="0.25">
      <c r="B80" s="42" t="s">
        <v>34</v>
      </c>
      <c r="C80" s="52" t="str">
        <f>"git merge "&amp;C64</f>
        <v>git merge two</v>
      </c>
      <c r="D80" s="42"/>
      <c r="E80" s="42"/>
    </row>
    <row r="81" spans="2:5" x14ac:dyDescent="0.25">
      <c r="B81" s="42" t="s">
        <v>34</v>
      </c>
      <c r="C81" s="52" t="s">
        <v>236</v>
      </c>
      <c r="D81" s="42"/>
      <c r="E81" s="42"/>
    </row>
    <row r="83" spans="2:5" x14ac:dyDescent="0.25">
      <c r="B83" s="16" t="s">
        <v>264</v>
      </c>
    </row>
    <row r="84" spans="2:5" x14ac:dyDescent="0.25">
      <c r="B84" s="16" t="s">
        <v>263</v>
      </c>
    </row>
    <row r="85" spans="2:5" x14ac:dyDescent="0.25">
      <c r="B85" s="43" t="s">
        <v>62</v>
      </c>
      <c r="C85" s="44" t="str">
        <f>"git branch -d "&amp;C64</f>
        <v>git branch -d two</v>
      </c>
      <c r="D85" s="55"/>
      <c r="E85" s="55"/>
    </row>
    <row r="86" spans="2:5" x14ac:dyDescent="0.25">
      <c r="B86" s="43" t="s">
        <v>62</v>
      </c>
      <c r="C86" s="44" t="str">
        <f>"git push origin --delete "&amp;C64</f>
        <v>git push origin --delete two</v>
      </c>
      <c r="D86" s="55"/>
      <c r="E86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B33" sqref="B33:E33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7" s="4" customFormat="1" hidden="1" x14ac:dyDescent="0.25">
      <c r="A1" s="4" t="s">
        <v>57</v>
      </c>
      <c r="B1" s="4" t="s">
        <v>37</v>
      </c>
      <c r="C1" s="4" t="s">
        <v>95</v>
      </c>
    </row>
    <row r="2" spans="1:7" s="4" customFormat="1" hidden="1" x14ac:dyDescent="0.25">
      <c r="A2" s="4" t="s">
        <v>58</v>
      </c>
      <c r="B2" s="5" t="s">
        <v>38</v>
      </c>
      <c r="C2" s="4" t="s">
        <v>96</v>
      </c>
    </row>
    <row r="3" spans="1:7" s="4" customFormat="1" hidden="1" x14ac:dyDescent="0.25">
      <c r="B3" s="4" t="s">
        <v>48</v>
      </c>
      <c r="C3" s="4" t="s">
        <v>107</v>
      </c>
    </row>
    <row r="4" spans="1:7" s="4" customFormat="1" hidden="1" x14ac:dyDescent="0.25">
      <c r="A4" s="4" t="s">
        <v>49</v>
      </c>
      <c r="B4" s="4" t="s">
        <v>50</v>
      </c>
      <c r="C4" s="4" t="s">
        <v>108</v>
      </c>
    </row>
    <row r="5" spans="1:7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7" s="4" customFormat="1" hidden="1" x14ac:dyDescent="0.25">
      <c r="A6" s="4" t="s">
        <v>36</v>
      </c>
      <c r="B6" s="4" t="s">
        <v>104</v>
      </c>
      <c r="C6" s="4" t="s">
        <v>48</v>
      </c>
    </row>
    <row r="7" spans="1:7" x14ac:dyDescent="0.25"/>
    <row r="8" spans="1:7" x14ac:dyDescent="0.25">
      <c r="B8" s="2" t="s">
        <v>52</v>
      </c>
    </row>
    <row r="9" spans="1:7" x14ac:dyDescent="0.25">
      <c r="B9" s="8" t="s">
        <v>53</v>
      </c>
      <c r="C9" s="8"/>
      <c r="D9" s="8"/>
      <c r="E9" s="8"/>
    </row>
    <row r="10" spans="1:7" x14ac:dyDescent="0.25">
      <c r="B10" s="7" t="s">
        <v>51</v>
      </c>
    </row>
    <row r="11" spans="1:7" x14ac:dyDescent="0.25"/>
    <row r="12" spans="1:7" x14ac:dyDescent="0.25">
      <c r="B12" s="2" t="s">
        <v>145</v>
      </c>
    </row>
    <row r="13" spans="1:7" x14ac:dyDescent="0.25">
      <c r="B13" s="2" t="s">
        <v>56</v>
      </c>
      <c r="C13" s="1" t="s">
        <v>477</v>
      </c>
      <c r="D13" s="1"/>
    </row>
    <row r="14" spans="1:7" x14ac:dyDescent="0.25">
      <c r="B14" s="2" t="s">
        <v>102</v>
      </c>
      <c r="C14" s="1" t="s">
        <v>141</v>
      </c>
      <c r="D14" s="1"/>
    </row>
    <row r="15" spans="1:7" x14ac:dyDescent="0.25">
      <c r="B15" s="8" t="s">
        <v>34</v>
      </c>
      <c r="C15" s="8" t="str">
        <f>+"cd c:\wamp\www\"&amp;C14</f>
        <v>cd c:\wamp\www\github</v>
      </c>
      <c r="D15" s="8"/>
      <c r="E15" s="8"/>
      <c r="F15" s="8"/>
      <c r="G15" s="8"/>
    </row>
    <row r="16" spans="1:7" x14ac:dyDescent="0.25">
      <c r="B16" s="8" t="s">
        <v>34</v>
      </c>
      <c r="C16" s="8" t="str">
        <f>"mkdir "&amp;C13</f>
        <v>mkdir t3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t3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c:\wamp\www\"&amp;C14&amp;"\"&amp;C13</f>
        <v>cd c:\wamp\www\github\t3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89" t="s">
        <v>186</v>
      </c>
      <c r="C33" s="90"/>
      <c r="D33" s="90"/>
      <c r="E33" s="90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7" zoomScaleNormal="100" workbookViewId="0">
      <pane ySplit="3" topLeftCell="A10" activePane="bottomLeft" state="frozen"/>
      <selection activeCell="A7" sqref="A7"/>
      <selection pane="bottomLeft" activeCell="C25" sqref="C25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5" s="4" customFormat="1" hidden="1" x14ac:dyDescent="0.25">
      <c r="A1" s="4" t="s">
        <v>57</v>
      </c>
      <c r="B1" s="4" t="s">
        <v>37</v>
      </c>
      <c r="C1" s="4" t="s">
        <v>95</v>
      </c>
    </row>
    <row r="2" spans="1:5" s="4" customFormat="1" hidden="1" x14ac:dyDescent="0.25">
      <c r="A2" s="4" t="s">
        <v>58</v>
      </c>
      <c r="B2" s="5" t="s">
        <v>38</v>
      </c>
      <c r="C2" s="4" t="s">
        <v>96</v>
      </c>
    </row>
    <row r="3" spans="1:5" s="4" customFormat="1" hidden="1" x14ac:dyDescent="0.25">
      <c r="B3" s="4" t="s">
        <v>48</v>
      </c>
      <c r="C3" s="4" t="s">
        <v>107</v>
      </c>
    </row>
    <row r="4" spans="1:5" s="4" customFormat="1" hidden="1" x14ac:dyDescent="0.25">
      <c r="A4" s="4" t="s">
        <v>49</v>
      </c>
      <c r="B4" s="4" t="s">
        <v>50</v>
      </c>
      <c r="C4" s="4" t="s">
        <v>108</v>
      </c>
    </row>
    <row r="5" spans="1:5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5" s="4" customFormat="1" hidden="1" x14ac:dyDescent="0.25">
      <c r="A6" s="4" t="s">
        <v>36</v>
      </c>
      <c r="B6" s="4" t="s">
        <v>104</v>
      </c>
      <c r="C6" s="4" t="s">
        <v>48</v>
      </c>
    </row>
    <row r="7" spans="1:5" s="60" customFormat="1" x14ac:dyDescent="0.25"/>
    <row r="8" spans="1:5" s="60" customFormat="1" x14ac:dyDescent="0.25"/>
    <row r="9" spans="1:5" s="60" customFormat="1" x14ac:dyDescent="0.25"/>
    <row r="10" spans="1:5" x14ac:dyDescent="0.25">
      <c r="B10" s="2" t="s">
        <v>52</v>
      </c>
    </row>
    <row r="11" spans="1:5" x14ac:dyDescent="0.25">
      <c r="B11" s="8" t="s">
        <v>53</v>
      </c>
      <c r="C11" s="8"/>
      <c r="D11" s="8"/>
      <c r="E11" s="8"/>
    </row>
    <row r="12" spans="1:5" x14ac:dyDescent="0.25">
      <c r="B12" s="7" t="s">
        <v>51</v>
      </c>
    </row>
    <row r="13" spans="1:5" x14ac:dyDescent="0.25"/>
    <row r="14" spans="1:5" x14ac:dyDescent="0.25">
      <c r="B14" s="27" t="s">
        <v>182</v>
      </c>
    </row>
    <row r="15" spans="1:5" hidden="1" x14ac:dyDescent="0.25"/>
    <row r="16" spans="1:5" hidden="1" x14ac:dyDescent="0.25">
      <c r="B16" s="2" t="s">
        <v>56</v>
      </c>
      <c r="C16" s="28" t="str">
        <f>'Start project'!C13</f>
        <v>t3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c:\wamp\www\"&amp;C17&amp;"\"&amp;C16</f>
        <v>cd c:\wamp\www\github\t3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c:\wamp\www\"&amp;C17&amp;"\"&amp;C16</f>
        <v>cd c:\wamp\www\github\t3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473</v>
      </c>
      <c r="E35" s="10" t="s">
        <v>112</v>
      </c>
      <c r="G35" s="3" t="s">
        <v>113</v>
      </c>
      <c r="H35" s="23" t="str">
        <f>D35</f>
        <v>c2_center</v>
      </c>
    </row>
    <row r="36" spans="2:8" x14ac:dyDescent="0.25">
      <c r="B36" s="2" t="s">
        <v>115</v>
      </c>
      <c r="C36" s="10"/>
      <c r="D36" s="1" t="s">
        <v>305</v>
      </c>
      <c r="E36" s="10" t="str">
        <f>E35&amp;D35&amp;"/"</f>
        <v>app/views/c2_center/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app/views/c2_center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--path="app/views/c2_center" a_base</v>
      </c>
      <c r="D38" s="8"/>
      <c r="E38" s="8"/>
      <c r="F38" s="8"/>
      <c r="G38" s="8"/>
      <c r="H38" s="3" t="str">
        <f>UPPER(LEFT(D35,1))&amp;RIGHT(D35,LEN(D35)-1)&amp;"Controller"</f>
        <v>C2_centerController</v>
      </c>
    </row>
    <row r="39" spans="2:8" x14ac:dyDescent="0.25">
      <c r="B39" s="8" t="s">
        <v>34</v>
      </c>
      <c r="C39" s="8" t="str">
        <f>A4&amp;B5&amp;H38</f>
        <v>php artisan generate:controller C2_centerController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app/views/c2_center/a_base.blade.php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415</v>
      </c>
      <c r="D49" s="13"/>
      <c r="E49" s="13"/>
      <c r="F49" s="13"/>
      <c r="G49" s="13"/>
      <c r="H49" s="13"/>
    </row>
    <row r="50" spans="2:8" x14ac:dyDescent="0.25">
      <c r="C50" s="13" t="s">
        <v>416</v>
      </c>
      <c r="D50" s="13"/>
      <c r="E50" s="13"/>
      <c r="F50" s="13"/>
      <c r="G50" s="13"/>
      <c r="H50" s="13"/>
    </row>
    <row r="51" spans="2:8" x14ac:dyDescent="0.25">
      <c r="C51" s="18" t="s">
        <v>417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418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app/Controllers/C2_centerController.php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View::make('c2_center.a_base')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Route::controller('c2_center','C2_centerController');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1" t="s">
        <v>188</v>
      </c>
      <c r="C65" s="90"/>
      <c r="D65" s="90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B11" sqref="B11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5" s="4" customFormat="1" hidden="1" x14ac:dyDescent="0.25">
      <c r="A1" s="4" t="s">
        <v>57</v>
      </c>
      <c r="B1" s="4" t="s">
        <v>37</v>
      </c>
      <c r="C1" s="4" t="s">
        <v>95</v>
      </c>
    </row>
    <row r="2" spans="1:5" s="4" customFormat="1" hidden="1" x14ac:dyDescent="0.25">
      <c r="A2" s="4" t="s">
        <v>58</v>
      </c>
      <c r="B2" s="5" t="s">
        <v>38</v>
      </c>
      <c r="C2" s="4" t="s">
        <v>96</v>
      </c>
    </row>
    <row r="3" spans="1:5" s="4" customFormat="1" hidden="1" x14ac:dyDescent="0.25">
      <c r="B3" s="4" t="s">
        <v>48</v>
      </c>
      <c r="C3" s="4" t="s">
        <v>107</v>
      </c>
    </row>
    <row r="4" spans="1:5" s="4" customFormat="1" hidden="1" x14ac:dyDescent="0.25">
      <c r="A4" s="4" t="s">
        <v>49</v>
      </c>
      <c r="B4" s="4" t="s">
        <v>50</v>
      </c>
      <c r="C4" s="4" t="s">
        <v>108</v>
      </c>
    </row>
    <row r="5" spans="1:5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5" s="4" customFormat="1" hidden="1" x14ac:dyDescent="0.25">
      <c r="A6" s="4" t="s">
        <v>36</v>
      </c>
      <c r="B6" s="4" t="s">
        <v>104</v>
      </c>
      <c r="C6" s="4" t="s">
        <v>48</v>
      </c>
    </row>
    <row r="7" spans="1:5" s="1" customFormat="1" x14ac:dyDescent="0.25"/>
    <row r="8" spans="1:5" s="1" customFormat="1" x14ac:dyDescent="0.25"/>
    <row r="9" spans="1:5" s="1" customFormat="1" x14ac:dyDescent="0.25"/>
    <row r="10" spans="1:5" x14ac:dyDescent="0.25"/>
    <row r="11" spans="1:5" x14ac:dyDescent="0.25">
      <c r="B11" s="2" t="s">
        <v>52</v>
      </c>
    </row>
    <row r="12" spans="1:5" x14ac:dyDescent="0.25">
      <c r="B12" s="8" t="s">
        <v>53</v>
      </c>
      <c r="C12" s="8"/>
      <c r="D12" s="8"/>
      <c r="E12" s="8"/>
    </row>
    <row r="13" spans="1:5" x14ac:dyDescent="0.25">
      <c r="B13" s="7" t="s">
        <v>51</v>
      </c>
    </row>
    <row r="14" spans="1:5" x14ac:dyDescent="0.25"/>
    <row r="15" spans="1:5" x14ac:dyDescent="0.25">
      <c r="B15" s="27" t="s">
        <v>182</v>
      </c>
    </row>
    <row r="16" spans="1:5" hidden="1" x14ac:dyDescent="0.25"/>
    <row r="17" spans="2:7" hidden="1" x14ac:dyDescent="0.25">
      <c r="B17" s="2" t="s">
        <v>56</v>
      </c>
      <c r="C17" s="28" t="str">
        <f>'Start project'!C13</f>
        <v>t3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c:\wamp\www\"&amp;C18&amp;"\"&amp;C17</f>
        <v>cd c:\wamp\www\github\t3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c:\wamp\www\"&amp;C18&amp;"\"&amp;C17</f>
        <v>cd c:\wamp\www\github\t3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1" t="s">
        <v>303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1" t="s">
        <v>268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1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--fields="name:string,amount:integer,description:string"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1" t="s">
        <v>475</v>
      </c>
      <c r="F39" s="3" t="str">
        <f>LEFT(D39,LEN(D39)-1)</f>
        <v>buildingregister</v>
      </c>
      <c r="G39" s="3" t="str">
        <f>UPPER(LEFT(F39,1))&amp;RIGHT(F39,LEN(F39)-1)</f>
        <v>Buildingregister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1" t="s">
        <v>97</v>
      </c>
      <c r="D41" s="1" t="s">
        <v>41</v>
      </c>
      <c r="F41" s="2" t="s">
        <v>21</v>
      </c>
      <c r="G41" s="1"/>
      <c r="H41" s="1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IF(AND(C41&lt;&gt;"",D41&lt;&gt;""),IF(N40="concatenator1","",",")&amp;C41&amp;":"&amp;D41,"")</f>
        <v>name:string</v>
      </c>
      <c r="O41" s="22" t="str">
        <f>IF(AND(G41&lt;&gt;"",H41&lt;&gt;""),","&amp;G41&amp;":"&amp;H41,"")</f>
        <v/>
      </c>
      <c r="P41" s="22" t="str">
        <f>P40&amp;N41</f>
        <v>name:string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1" t="s">
        <v>405</v>
      </c>
      <c r="D42" s="1" t="s">
        <v>40</v>
      </c>
      <c r="F42" s="2" t="s">
        <v>22</v>
      </c>
      <c r="G42" s="1"/>
      <c r="H42" s="1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 t="shared" ref="N42:N50" si="2">IF(AND(C42&lt;&gt;"",D42&lt;&gt;""),IF(N41="concatenator1","",",")&amp;C42&amp;":"&amp;D42,"")</f>
        <v>,amount:integer</v>
      </c>
      <c r="O42" s="22" t="str">
        <f t="shared" ref="O42:O50" si="3">IF(AND(G42&lt;&gt;"",H42&lt;&gt;""),","&amp;G42&amp;":"&amp;H42,"")</f>
        <v/>
      </c>
      <c r="P42" s="22" t="str">
        <f t="shared" ref="P42:Q50" si="4">P41&amp;N42</f>
        <v>name:string,amount:integer</v>
      </c>
      <c r="Q42" s="22" t="str">
        <f t="shared" si="4"/>
        <v/>
      </c>
      <c r="S42" s="22" t="s">
        <v>141</v>
      </c>
    </row>
    <row r="43" spans="2:19" x14ac:dyDescent="0.25">
      <c r="B43" s="2" t="s">
        <v>13</v>
      </c>
      <c r="C43" s="1" t="s">
        <v>406</v>
      </c>
      <c r="D43" s="1" t="s">
        <v>41</v>
      </c>
      <c r="F43" s="2" t="s">
        <v>23</v>
      </c>
      <c r="G43" s="1"/>
      <c r="H43" s="1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si="2"/>
        <v>,description:string</v>
      </c>
      <c r="O43" s="22" t="str">
        <f t="shared" si="3"/>
        <v/>
      </c>
      <c r="P43" s="22" t="str">
        <f t="shared" si="4"/>
        <v>name:string,amount:integer,description:string</v>
      </c>
      <c r="Q43" s="22" t="str">
        <f t="shared" si="4"/>
        <v/>
      </c>
    </row>
    <row r="44" spans="2:19" x14ac:dyDescent="0.25">
      <c r="B44" s="2" t="s">
        <v>14</v>
      </c>
      <c r="C44" s="1"/>
      <c r="D44" s="1"/>
      <c r="F44" s="2" t="s">
        <v>24</v>
      </c>
      <c r="G44" s="1"/>
      <c r="H44" s="1"/>
      <c r="J44" s="3">
        <f t="shared" si="0"/>
        <v>0</v>
      </c>
      <c r="K44" s="3">
        <f t="shared" si="1"/>
        <v>0</v>
      </c>
      <c r="M44" s="3" t="s">
        <v>43</v>
      </c>
      <c r="N44" s="22" t="str">
        <f t="shared" si="2"/>
        <v/>
      </c>
      <c r="O44" s="22" t="str">
        <f t="shared" si="3"/>
        <v/>
      </c>
      <c r="P44" s="22" t="str">
        <f t="shared" si="4"/>
        <v>name:string,amount:integer,description:string</v>
      </c>
      <c r="Q44" s="22" t="str">
        <f t="shared" si="4"/>
        <v/>
      </c>
    </row>
    <row r="45" spans="2:19" x14ac:dyDescent="0.25">
      <c r="B45" s="2" t="s">
        <v>15</v>
      </c>
      <c r="C45" s="1"/>
      <c r="D45" s="1"/>
      <c r="F45" s="2" t="s">
        <v>25</v>
      </c>
      <c r="G45" s="1"/>
      <c r="H45" s="1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2"/>
        <v/>
      </c>
      <c r="O45" s="22" t="str">
        <f t="shared" si="3"/>
        <v/>
      </c>
      <c r="P45" s="22" t="str">
        <f t="shared" si="4"/>
        <v>name:string,amount:integer,description:string</v>
      </c>
      <c r="Q45" s="22" t="str">
        <f t="shared" si="4"/>
        <v/>
      </c>
    </row>
    <row r="46" spans="2:19" x14ac:dyDescent="0.25">
      <c r="B46" s="2" t="s">
        <v>16</v>
      </c>
      <c r="C46" s="1"/>
      <c r="D46" s="1"/>
      <c r="F46" s="2" t="s">
        <v>26</v>
      </c>
      <c r="G46" s="1"/>
      <c r="H46" s="1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2"/>
        <v/>
      </c>
      <c r="O46" s="22" t="str">
        <f t="shared" si="3"/>
        <v/>
      </c>
      <c r="P46" s="22" t="str">
        <f t="shared" si="4"/>
        <v>name:string,amount:integer,description:string</v>
      </c>
      <c r="Q46" s="22" t="str">
        <f t="shared" si="4"/>
        <v/>
      </c>
    </row>
    <row r="47" spans="2:19" x14ac:dyDescent="0.25">
      <c r="B47" s="2" t="s">
        <v>17</v>
      </c>
      <c r="C47" s="1"/>
      <c r="D47" s="1"/>
      <c r="F47" s="2" t="s">
        <v>27</v>
      </c>
      <c r="G47" s="1"/>
      <c r="H47" s="1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2"/>
        <v/>
      </c>
      <c r="O47" s="22" t="str">
        <f t="shared" si="3"/>
        <v/>
      </c>
      <c r="P47" s="22" t="str">
        <f t="shared" si="4"/>
        <v>name:string,amount:integer,description:string</v>
      </c>
      <c r="Q47" s="22" t="str">
        <f t="shared" si="4"/>
        <v/>
      </c>
    </row>
    <row r="48" spans="2:19" x14ac:dyDescent="0.25">
      <c r="B48" s="2" t="s">
        <v>18</v>
      </c>
      <c r="C48" s="1"/>
      <c r="D48" s="1"/>
      <c r="F48" s="2" t="s">
        <v>28</v>
      </c>
      <c r="G48" s="1"/>
      <c r="H48" s="1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2"/>
        <v/>
      </c>
      <c r="O48" s="22" t="str">
        <f t="shared" si="3"/>
        <v/>
      </c>
      <c r="P48" s="22" t="str">
        <f t="shared" si="4"/>
        <v>name:string,amount:integer,description:string</v>
      </c>
      <c r="Q48" s="22" t="str">
        <f t="shared" si="4"/>
        <v/>
      </c>
    </row>
    <row r="49" spans="2:17" x14ac:dyDescent="0.25">
      <c r="B49" s="2" t="s">
        <v>19</v>
      </c>
      <c r="C49" s="1"/>
      <c r="D49" s="1"/>
      <c r="F49" s="2" t="s">
        <v>29</v>
      </c>
      <c r="G49" s="1"/>
      <c r="H49" s="1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2"/>
        <v/>
      </c>
      <c r="O49" s="22" t="str">
        <f t="shared" si="3"/>
        <v/>
      </c>
      <c r="P49" s="22" t="str">
        <f t="shared" si="4"/>
        <v>name:string,amount:integer,description:string</v>
      </c>
      <c r="Q49" s="22" t="str">
        <f t="shared" si="4"/>
        <v/>
      </c>
    </row>
    <row r="50" spans="2:17" x14ac:dyDescent="0.25">
      <c r="B50" s="2" t="s">
        <v>20</v>
      </c>
      <c r="C50" s="1"/>
      <c r="D50" s="1"/>
      <c r="F50" s="2" t="s">
        <v>30</v>
      </c>
      <c r="G50" s="1"/>
      <c r="H50" s="1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2"/>
        <v/>
      </c>
      <c r="O50" s="22" t="str">
        <f t="shared" si="3"/>
        <v/>
      </c>
      <c r="P50" s="22" t="str">
        <f t="shared" si="4"/>
        <v>name:string,amount:integer,description:string</v>
      </c>
      <c r="Q50" s="22" t="str">
        <f t="shared" si="4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create_buildingregisters_table --fields="name:string,amount:integer,description:string"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Buildingregister</v>
      </c>
      <c r="D56" s="8"/>
      <c r="E56" s="8"/>
      <c r="F56" s="8"/>
      <c r="G56" s="8"/>
    </row>
    <row r="57" spans="2:17" x14ac:dyDescent="0.25">
      <c r="J57" s="2" t="s">
        <v>297</v>
      </c>
    </row>
    <row r="58" spans="2:17" x14ac:dyDescent="0.25">
      <c r="J58" s="2" t="s">
        <v>298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buildingregisters</v>
      </c>
    </row>
    <row r="61" spans="2:17" x14ac:dyDescent="0.25">
      <c r="B61" s="2" t="s">
        <v>101</v>
      </c>
      <c r="D61" s="1" t="s">
        <v>476</v>
      </c>
    </row>
    <row r="62" spans="2:17" x14ac:dyDescent="0.25">
      <c r="B62" s="2" t="s">
        <v>102</v>
      </c>
      <c r="D62" s="1" t="s">
        <v>40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add_a07kWusage_to_buildingregisters_table --fields="a07kWusage:integer"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301</v>
      </c>
    </row>
    <row r="72" spans="2:11" x14ac:dyDescent="0.25"/>
    <row r="73" spans="2:11" x14ac:dyDescent="0.25">
      <c r="B73" s="2" t="s">
        <v>299</v>
      </c>
      <c r="C73" s="17" t="s">
        <v>61</v>
      </c>
      <c r="D73" s="17"/>
      <c r="E73" s="3" t="str">
        <f>LEFT(C73,LEN(C73)-1)</f>
        <v>user</v>
      </c>
    </row>
    <row r="74" spans="2:11" x14ac:dyDescent="0.25">
      <c r="B74" s="2" t="s">
        <v>300</v>
      </c>
      <c r="C74" s="17" t="s">
        <v>304</v>
      </c>
      <c r="D74" s="17"/>
      <c r="E74" s="3" t="str">
        <f>LEFT(C74,LEN(C74)-1)</f>
        <v>group</v>
      </c>
    </row>
    <row r="75" spans="2:11" x14ac:dyDescent="0.25"/>
    <row r="76" spans="2:11" x14ac:dyDescent="0.25">
      <c r="B76" s="2" t="s">
        <v>302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add_group_id_to_users_table --fields="group_id:integer"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add_user_id_to_groups_table --fields="user_id:integer"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users groups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359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7"/>
  <sheetViews>
    <sheetView zoomScale="80" zoomScaleNormal="80" workbookViewId="0">
      <pane ySplit="3" topLeftCell="A4" activePane="bottomLeft" state="frozen"/>
      <selection pane="bottomLeft" activeCell="D152" sqref="D152"/>
    </sheetView>
  </sheetViews>
  <sheetFormatPr baseColWidth="10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428</v>
      </c>
    </row>
    <row r="6" spans="1:45" x14ac:dyDescent="0.25">
      <c r="B6" s="2" t="s">
        <v>429</v>
      </c>
    </row>
    <row r="7" spans="1:45" x14ac:dyDescent="0.25">
      <c r="B7" s="2" t="s">
        <v>430</v>
      </c>
    </row>
    <row r="12" spans="1:45" x14ac:dyDescent="0.25">
      <c r="B12" s="2" t="s">
        <v>380</v>
      </c>
      <c r="X12" s="2" t="s">
        <v>411</v>
      </c>
    </row>
    <row r="13" spans="1:45" x14ac:dyDescent="0.25">
      <c r="B13" s="2" t="s">
        <v>381</v>
      </c>
      <c r="C13" s="2" t="s">
        <v>382</v>
      </c>
      <c r="D13" s="2" t="s">
        <v>383</v>
      </c>
      <c r="E13" s="2" t="s">
        <v>422</v>
      </c>
      <c r="H13" s="2" t="s">
        <v>381</v>
      </c>
      <c r="I13" s="2" t="s">
        <v>382</v>
      </c>
      <c r="J13" s="2" t="s">
        <v>383</v>
      </c>
      <c r="K13" s="2" t="s">
        <v>384</v>
      </c>
      <c r="L13" s="3" t="s">
        <v>386</v>
      </c>
      <c r="M13" s="3" t="s">
        <v>385</v>
      </c>
      <c r="P13" s="2" t="s">
        <v>410</v>
      </c>
      <c r="X13" s="78"/>
      <c r="AF13" s="2" t="s">
        <v>412</v>
      </c>
      <c r="AM13" s="2" t="s">
        <v>413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name</v>
      </c>
      <c r="C14" s="73" t="s">
        <v>419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array('name','pray','pray','1')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name=$('#input_buildingregister_name').val();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name:name</v>
      </c>
      <c r="Y14" s="2" t="str">
        <f>Y13&amp;W14&amp;X14</f>
        <v>name:name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$_POST['name']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$insert-&gt;name=$_POST['name'];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amount</v>
      </c>
      <c r="C15" s="73" t="s">
        <v>420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,array('amount','number','number','2')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amount=$('#input_buildingregister_amount').val();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amount:amount</v>
      </c>
      <c r="Y15" s="2" t="str">
        <f t="shared" ref="Y15:Y23" si="7">Y14&amp;W15&amp;X15</f>
        <v>name:name,amount:amount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$_POST['amount']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$insert-&gt;amount=$_POST['amount'];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description</v>
      </c>
      <c r="C16" s="73" t="s">
        <v>421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,array('description','answer','answer','1')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description=$('#input_buildingregister_description').val();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description:description</v>
      </c>
      <c r="Y16" s="2" t="str">
        <f t="shared" si="7"/>
        <v>name:name,amount:amount,description:description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$_POST['description']</v>
      </c>
      <c r="AL16" s="76" t="str">
        <f t="shared" si="11"/>
        <v/>
      </c>
      <c r="AM16" s="82" t="str">
        <f t="shared" si="12"/>
        <v>$insert-&gt;description=$_POST['description'];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/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/>
      </c>
      <c r="M17" s="69" t="str">
        <f t="shared" si="2"/>
        <v/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/>
      </c>
      <c r="V17" s="75" t="str">
        <f>IF(H17&lt;&gt;"","var "&amp;H17&amp;"=$('#input_"&amp;'tables and models'!$F$39&amp;"_"&amp;H17&amp;"').val();","")</f>
        <v/>
      </c>
      <c r="W17" s="80" t="str">
        <f t="shared" si="5"/>
        <v/>
      </c>
      <c r="X17" s="77" t="str">
        <f t="shared" si="6"/>
        <v/>
      </c>
      <c r="Y17" s="2" t="str">
        <f t="shared" si="7"/>
        <v>name:name,amount:amount,description:description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/>
      </c>
      <c r="AL17" s="76" t="str">
        <f t="shared" si="11"/>
        <v/>
      </c>
      <c r="AM17" s="82" t="str">
        <f t="shared" si="12"/>
        <v/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name:name,amount:amount,description:description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name:name,amount:amount,description:description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name:name,amount:amount,description:description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name:name,amount:amount,description:description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name:name,amount:amount,description:description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name:name,amount:amount,description:description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400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387</v>
      </c>
      <c r="B27" s="71" t="str">
        <f>"        "&amp;M14&amp;M15&amp;M16</f>
        <v xml:space="preserve">        array('name','pray','pray','1'),array('amount','number','number','2'),array('description','answer','answer','1')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388</v>
      </c>
      <c r="B28" s="71" t="str">
        <f>"        "&amp;M17&amp;M18&amp;M19</f>
        <v xml:space="preserve">        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389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390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391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392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399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396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397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398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423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424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class='newinput_buildingregister' type='text' id='input_buildingregister_{{$h[0]}}'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431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class='newselect_buildingregister'  id='input_buildingregister_{{$h[0]}}'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437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433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434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436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435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432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425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427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class='newinput_buildingregister' type='hidden' id='input_buildingregister_{{$h[0]}}'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426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id='createnewbuildingregister_row'&gt;Save&lt;/button&gt;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id='wait_while_creating_buildingregister'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401</v>
      </c>
    </row>
    <row r="61" spans="1:10" x14ac:dyDescent="0.25">
      <c r="B61" s="13" t="str">
        <f>"$('#createnew"&amp;'tables and models'!F39&amp;"_row').click(function(){"</f>
        <v>$('#createnewbuildingregister_row').click(function(){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387</v>
      </c>
      <c r="B62" s="76" t="str">
        <f>"    "&amp;P14&amp;P15&amp;P16</f>
        <v xml:space="preserve">    var name=$('#input_buildingregister_name').val();var amount=$('#input_buildingregister_amount').val();var description=$('#input_buildingregister_description').val();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388</v>
      </c>
      <c r="B63" s="76" t="str">
        <f>"    "&amp;P17&amp;P18&amp;P19</f>
        <v xml:space="preserve">    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389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390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391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392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402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$('#wait_while_creating_buildingregister').show();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403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$.post(base+'/ajax/buildingregisternew',{name:name,amount:amount,description:description},function(d){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$('#createnewbuildingregister_row').show();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$('#wait_while_creating_buildingregister').hide();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$('.newinput_buildingregister').val('');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404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407</v>
      </c>
    </row>
    <row r="80" spans="1:10" x14ac:dyDescent="0.25">
      <c r="B80" s="71" t="str">
        <f>"    public function post"&amp;'tables and models'!G39&amp;"new (){"</f>
        <v xml:space="preserve">    public function postBuildingregisternew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Buildingregister;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387</v>
      </c>
      <c r="B82" s="76" t="str">
        <f>"    "&amp;AM14&amp;AM15&amp;AM16</f>
        <v xml:space="preserve">    $insert-&gt;name=$_POST['name'];$insert-&gt;amount=$_POST['amount'];$insert-&gt;description=$_POST['description'];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388</v>
      </c>
      <c r="B83" s="76" t="str">
        <f>"    "&amp;AM17&amp;AM18&amp;AM19</f>
        <v xml:space="preserve">    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389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390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391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392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414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409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408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438</v>
      </c>
      <c r="D96" s="2" t="s">
        <v>442</v>
      </c>
      <c r="E96" s="2" t="s">
        <v>444</v>
      </c>
      <c r="F96" s="2" t="s">
        <v>455</v>
      </c>
      <c r="I96" s="2" t="s">
        <v>438</v>
      </c>
      <c r="J96" s="2" t="s">
        <v>442</v>
      </c>
      <c r="K96" s="2" t="s">
        <v>443</v>
      </c>
      <c r="L96" s="2" t="s">
        <v>455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name</v>
      </c>
      <c r="C97" s="76" t="s">
        <v>445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array('name','Name','1','1','1')</v>
      </c>
      <c r="O97" s="8" t="str">
        <f>IF(AND(B97&lt;&gt;"",E97=1),M97&amp;B97&amp;":"&amp;B97,"")</f>
        <v>name:name</v>
      </c>
      <c r="P97" s="82" t="str">
        <f>P96&amp;O97</f>
        <v>name:name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name=$('#input_buildingregistername'+id).val();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'name'=&gt;$_POST['name']</v>
      </c>
      <c r="AG97" s="82" t="str">
        <f>AG96&amp;AF97</f>
        <v>'name'=&gt;$_POST['name']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amount</v>
      </c>
      <c r="C98" s="76" t="s">
        <v>448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,array('amount','Amount','1','1','1')</v>
      </c>
      <c r="O98" s="8" t="str">
        <f t="shared" ref="O98:O106" si="16">IF(AND(B98&lt;&gt;"",E98=1),M98&amp;B98&amp;":"&amp;B98,"")</f>
        <v>,amount:amount</v>
      </c>
      <c r="P98" s="82" t="str">
        <f>P97&amp;O98</f>
        <v>name:name,amount:amount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amount=$('#input_buildingregisteramount'+id).val();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,'amount'=&gt;$_POST['amount']</v>
      </c>
      <c r="AG98" s="82" t="str">
        <f t="shared" ref="AG98:AG106" si="21">AG97&amp;AF98</f>
        <v>'name'=&gt;$_POST['name'],'amount'=&gt;$_POST['amount']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description</v>
      </c>
      <c r="C99" s="76" t="s">
        <v>449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,array('description','Description','1','1','1')</v>
      </c>
      <c r="O99" s="8" t="str">
        <f t="shared" si="16"/>
        <v>,description:description</v>
      </c>
      <c r="P99" s="82" t="str">
        <f t="shared" ref="P99:P106" si="24">P98&amp;O99</f>
        <v>name:name,amount:amount,description:description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description=$('#input_buildingregisterdescription'+id).val();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,'description'=&gt;$_POST['description']</v>
      </c>
      <c r="AG99" s="82" t="str">
        <f t="shared" si="21"/>
        <v>'name'=&gt;$_POST['name'],'amount'=&gt;$_POST['amount'],'description'=&gt;$_POST['description']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/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/>
      </c>
      <c r="N100" s="79" t="str">
        <f t="shared" si="15"/>
        <v/>
      </c>
      <c r="O100" s="8" t="str">
        <f t="shared" si="16"/>
        <v/>
      </c>
      <c r="P100" s="82" t="str">
        <f t="shared" si="24"/>
        <v>name:name,amount:amount,description:description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'name'=&gt;$_POST['name'],'amount'=&gt;$_POST['amount'],'description'=&gt;$_POST['description']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name:name,amount:amount,description:description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'name'=&gt;$_POST['name'],'amount'=&gt;$_POST['amount'],'description'=&gt;$_POST['description']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name:name,amount:amount,description:description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'name'=&gt;$_POST['name'],'amount'=&gt;$_POST['amount'],'description'=&gt;$_POST['description']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name:name,amount:amount,description:description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'name'=&gt;$_POST['name'],'amount'=&gt;$_POST['amount'],'description'=&gt;$_POST['description']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name:name,amount:amount,description:description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'name'=&gt;$_POST['name'],'amount'=&gt;$_POST['amount'],'description'=&gt;$_POST['description']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name:name,amount:amount,description:description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'name'=&gt;$_POST['name'],'amount'=&gt;$_POST['amount'],'description'=&gt;$_POST['description']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name:name,amount:amount,description:description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'name'=&gt;$_POST['name'],'amount'=&gt;$_POST['amount'],'description'=&gt;$_POST['description']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name:name,amount:amount,description:description</v>
      </c>
      <c r="AG107" s="2" t="str">
        <f>AG106&amp;AM106</f>
        <v>'name'=&gt;$_POST['name'],'amount'=&gt;$_POST['amount'],'description'=&gt;$_POST['description']</v>
      </c>
    </row>
    <row r="109" spans="1:39" x14ac:dyDescent="0.25">
      <c r="B109" s="2" t="s">
        <v>439</v>
      </c>
    </row>
    <row r="110" spans="1:39" x14ac:dyDescent="0.25">
      <c r="B110" s="2" t="s">
        <v>440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441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387</v>
      </c>
      <c r="B113" s="71" t="str">
        <f>"    "&amp;N97&amp;N98&amp;N99</f>
        <v xml:space="preserve">    array('name','Name','1','1','1'),array('amount','Amount','1','1','1'),array('description','Description','1','1','1')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388</v>
      </c>
      <c r="B114" s="71" t="str">
        <f>"    "&amp;N100&amp;N101&amp;N102</f>
        <v xml:space="preserve">    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389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390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391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392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471</v>
      </c>
    </row>
    <row r="124" spans="1:10" x14ac:dyDescent="0.25">
      <c r="B124" s="13" t="str">
        <f>"@foreach("&amp;'tables and models'!G39&amp;"::all() as $m) {{--m first letter of model word--}}"</f>
        <v>@foreach(Buildingregister::all()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446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id='buildingregister_row{{$m-&gt;id}}' class='buildingregister_row'&gt;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if($r[3]==1){$class='buildingregister_editable'.$m-&gt;id;$m_id='buildingregister_'.$r[0].'_row'.$m-&gt;id;}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453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buildingregister_inputhidden{{$m-&gt;id}}'&gt;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id='input_buildingregister{{$r[0].$m-&gt;id}}'&gt;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461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454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447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id='edit_buildingregister{{$m-&gt;id}}'&gt;Edit&lt;/button&gt;&lt;/spam&gt;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class='buildingregister_inputhidden{{$m-&gt;id}}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id='canceledit_buildingregister{{$m-&gt;id}}'&gt;Cancel&lt;/button&gt;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id='confirmedit_buildingregister{{$m-&gt;id}}'&gt;Update&lt;/button&gt;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459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id='delete_buildingregister{{$m-&gt;id}}'&gt;Delete&lt;/button&gt;&lt;/spam&gt;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class='buildingregister_deletehidden{{$m-&gt;id}}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472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id='canceldelete_buildingregister{{$m-&gt;id}}'&gt;Cancel&lt;/a&gt;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id='yesdelete_buildingregister{{$m-&gt;id}}'&gt;Confirm&lt;/a&gt;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459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id='wait_while_updating_buildingregister{{$m-&gt;id}}'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401</v>
      </c>
    </row>
    <row r="158" spans="2:10" x14ac:dyDescent="0.25">
      <c r="B158" s="13" t="str">
        <f>"$('."&amp;'tables and models'!F39&amp;"_row').each(function(){"</f>
        <v>$('.buildingregister_row').each(function(){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456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id=id.replace('buildingregister_row','');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start_actionbuildingregister(id);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457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start_actionbuildingregister(id)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$('#edit_buildingregister'+id).click(function(){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458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$('.buildingregister_editable'+id).hide();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$('.buildingregister_inputhidden'+id).show();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404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$('#canceledit_buildingregister'+id).click(function(){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$('#edit_buildingregister'+id).show();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$('.buildingregister_editable'+id).show();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$('.buildingregister_inputhidden'+id).hide();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404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$('#confirmedit_buildingregister'+id).click(function(){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$('#wait_while_updating_buildingregister'+id).show();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$('.buildingregister_inputhidden'+id).hide();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$('.buildingregister_editable'+id).show();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$('#delete_buildingregister'+id).hide();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$('.buildingregister_deletehidden'+id).hide();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460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462</v>
      </c>
      <c r="B183" s="13" t="str">
        <f>"        "&amp;X97&amp;X98&amp;X99&amp;X100&amp;X101&amp;X102&amp;X103&amp;X104&amp;X105&amp;X106</f>
        <v xml:space="preserve">        var name=$('#input_buildingregistername'+id).val();var amount=$('#input_buildingregisteramount'+id).val();var description=$('#input_buildingregisterdescription'+id).val();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463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$.post(base+'/ajax/buildingregisterupdate',{id:id,name:name,amount:amount,description:description},function(d){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465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464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404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$('#delete_buildingregister'+id).click(function(){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458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$('.buildingregister_deletehidden'+id).show();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404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$('#canceldelete_buildingregister'+id).click(function(){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$('.buildingregister_deletehidden'+id).hide();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$('#delete_buildingregister'+id).show();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404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$('#yesdelete_buildingregister'+id).click(function(){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$('.buildingregister_deletehidden'+id).hide();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$('#wait_while_updating_buildingregister'+id).show();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460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$.post(base+'/ajax/buildingregisterdelete',{id:id,},function(d){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465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464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404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466</v>
      </c>
    </row>
    <row r="208" spans="2:10" x14ac:dyDescent="0.25">
      <c r="B208" s="13" t="str">
        <f>"    public function post"&amp;'tables and models'!G39&amp;"update (){"</f>
        <v xml:space="preserve">    public function postBuildingregisterupdate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467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468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'name'=&gt;$_POST['name'],'amount'=&gt;$_POST['amount'],'description'=&gt;$_POST['description']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469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Buildingregister::find($id)-&gt;update($u);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470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postBuildingregisterdelete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Buildingregister::find($_POST['id'])-&gt;delete();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470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360</v>
      </c>
    </row>
    <row r="226" spans="2:7" x14ac:dyDescent="0.25">
      <c r="B226" s="2" t="s">
        <v>361</v>
      </c>
    </row>
    <row r="227" spans="2:7" x14ac:dyDescent="0.25">
      <c r="B227" s="2" t="s">
        <v>363</v>
      </c>
    </row>
    <row r="228" spans="2:7" x14ac:dyDescent="0.25">
      <c r="B228" s="64" t="s">
        <v>379</v>
      </c>
      <c r="C228" s="17"/>
      <c r="D228" s="17"/>
      <c r="E228" s="17"/>
      <c r="F228" s="17"/>
    </row>
    <row r="230" spans="2:7" x14ac:dyDescent="0.25">
      <c r="B230" s="2" t="s">
        <v>394</v>
      </c>
    </row>
    <row r="231" spans="2:7" x14ac:dyDescent="0.25">
      <c r="B231" s="64" t="s">
        <v>395</v>
      </c>
      <c r="C231" s="17"/>
      <c r="D231" s="17"/>
      <c r="E231" s="17"/>
      <c r="F231" s="17"/>
    </row>
    <row r="233" spans="2:7" x14ac:dyDescent="0.25">
      <c r="B233" s="2" t="s">
        <v>393</v>
      </c>
    </row>
    <row r="234" spans="2:7" x14ac:dyDescent="0.25">
      <c r="B234" s="2" t="s">
        <v>369</v>
      </c>
    </row>
    <row r="235" spans="2:7" x14ac:dyDescent="0.25">
      <c r="B235" s="2" t="s">
        <v>364</v>
      </c>
    </row>
    <row r="236" spans="2:7" x14ac:dyDescent="0.25">
      <c r="B236" s="2" t="s">
        <v>368</v>
      </c>
    </row>
    <row r="237" spans="2:7" x14ac:dyDescent="0.25">
      <c r="B237" s="2" t="s">
        <v>365</v>
      </c>
    </row>
    <row r="238" spans="2:7" x14ac:dyDescent="0.25">
      <c r="B238" s="64" t="s">
        <v>378</v>
      </c>
      <c r="C238" s="17"/>
      <c r="D238" s="17"/>
      <c r="E238" s="17"/>
      <c r="F238" s="17"/>
      <c r="G238" s="17"/>
    </row>
    <row r="239" spans="2:7" x14ac:dyDescent="0.25">
      <c r="B239" s="65" t="s">
        <v>362</v>
      </c>
      <c r="C239" s="17"/>
      <c r="D239" s="17"/>
      <c r="E239" s="17"/>
      <c r="F239" s="17"/>
      <c r="G239" s="17"/>
    </row>
    <row r="240" spans="2:7" x14ac:dyDescent="0.25">
      <c r="B240" s="64" t="s">
        <v>375</v>
      </c>
      <c r="C240" s="17"/>
      <c r="D240" s="17"/>
      <c r="E240" s="17"/>
      <c r="F240" s="17"/>
      <c r="G240" s="17"/>
    </row>
    <row r="241" spans="2:8" x14ac:dyDescent="0.25">
      <c r="B241" s="65" t="s">
        <v>366</v>
      </c>
      <c r="C241" s="17"/>
      <c r="D241" s="17"/>
      <c r="E241" s="17"/>
      <c r="F241" s="17"/>
      <c r="G241" s="17"/>
    </row>
    <row r="242" spans="2:8" x14ac:dyDescent="0.25">
      <c r="B242" s="64" t="s">
        <v>374</v>
      </c>
      <c r="C242" s="17"/>
      <c r="D242" s="17"/>
      <c r="E242" s="17"/>
      <c r="F242" s="17"/>
      <c r="G242" s="17"/>
    </row>
    <row r="243" spans="2:8" x14ac:dyDescent="0.25">
      <c r="B243" s="65" t="s">
        <v>367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373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376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370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371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372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377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293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450</v>
      </c>
    </row>
    <row r="256" spans="2:8" x14ac:dyDescent="0.25">
      <c r="B256" s="2" t="s">
        <v>451</v>
      </c>
    </row>
    <row r="257" spans="2:2" x14ac:dyDescent="0.25">
      <c r="B257" s="2" t="s">
        <v>452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3" topLeftCell="A9" activePane="bottomLeft" state="frozen"/>
      <selection pane="bottomLeft"/>
    </sheetView>
  </sheetViews>
  <sheetFormatPr baseColWidth="10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333</v>
      </c>
    </row>
    <row r="7" spans="2:10" x14ac:dyDescent="0.25">
      <c r="C7" s="53" t="s">
        <v>331</v>
      </c>
    </row>
    <row r="8" spans="2:10" x14ac:dyDescent="0.25">
      <c r="C8" s="62" t="s">
        <v>332</v>
      </c>
    </row>
    <row r="10" spans="2:10" x14ac:dyDescent="0.25">
      <c r="B10" s="2" t="s">
        <v>335</v>
      </c>
    </row>
    <row r="11" spans="2:10" x14ac:dyDescent="0.25">
      <c r="B11" s="63" t="s">
        <v>336</v>
      </c>
    </row>
    <row r="12" spans="2:10" x14ac:dyDescent="0.25">
      <c r="B12" s="63" t="s">
        <v>337</v>
      </c>
    </row>
    <row r="13" spans="2:10" x14ac:dyDescent="0.25">
      <c r="B13" s="63" t="s">
        <v>338</v>
      </c>
    </row>
    <row r="14" spans="2:10" x14ac:dyDescent="0.25">
      <c r="B14" s="18" t="s">
        <v>343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344</v>
      </c>
      <c r="D15" s="18"/>
      <c r="E15" s="18"/>
      <c r="F15" s="18" t="s">
        <v>339</v>
      </c>
      <c r="G15" s="18"/>
      <c r="H15" s="18"/>
      <c r="I15" s="18"/>
      <c r="J15" s="18"/>
    </row>
    <row r="16" spans="2:10" x14ac:dyDescent="0.25">
      <c r="B16" s="18"/>
      <c r="C16" s="18" t="s">
        <v>334</v>
      </c>
      <c r="D16" s="18"/>
      <c r="E16" s="18"/>
      <c r="F16" s="18"/>
      <c r="G16" s="18"/>
      <c r="H16" s="18" t="s">
        <v>340</v>
      </c>
      <c r="I16" s="18"/>
      <c r="J16" s="18"/>
    </row>
    <row r="17" spans="2:10" x14ac:dyDescent="0.25">
      <c r="B17" s="18" t="s">
        <v>341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342</v>
      </c>
    </row>
    <row r="21" spans="2:10" x14ac:dyDescent="0.25">
      <c r="B21" s="18" t="s">
        <v>347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348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349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346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345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Normal="100" workbookViewId="0">
      <pane ySplit="3" topLeftCell="A4" activePane="bottomLeft" state="frozen"/>
      <selection pane="bottomLeft" activeCell="A3" sqref="A1:XFD3"/>
    </sheetView>
  </sheetViews>
  <sheetFormatPr baseColWidth="10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308</v>
      </c>
    </row>
    <row r="7" spans="2:5" x14ac:dyDescent="0.25">
      <c r="B7" s="2" t="s">
        <v>318</v>
      </c>
    </row>
    <row r="8" spans="2:5" x14ac:dyDescent="0.25">
      <c r="B8" s="2" t="s">
        <v>309</v>
      </c>
      <c r="C8" s="2" t="s">
        <v>310</v>
      </c>
      <c r="E8" s="23" t="s">
        <v>316</v>
      </c>
    </row>
    <row r="9" spans="2:5" x14ac:dyDescent="0.25">
      <c r="B9" s="2" t="s">
        <v>311</v>
      </c>
      <c r="C9" s="2" t="s">
        <v>312</v>
      </c>
      <c r="E9" s="23" t="s">
        <v>317</v>
      </c>
    </row>
    <row r="10" spans="2:5" x14ac:dyDescent="0.25">
      <c r="B10" s="2" t="s">
        <v>313</v>
      </c>
      <c r="C10" s="2" t="s">
        <v>314</v>
      </c>
      <c r="E10" s="23" t="s">
        <v>315</v>
      </c>
    </row>
    <row r="11" spans="2:5" x14ac:dyDescent="0.25">
      <c r="B11" s="2" t="s">
        <v>323</v>
      </c>
      <c r="C11" s="2" t="s">
        <v>324</v>
      </c>
      <c r="E11" s="23" t="s">
        <v>325</v>
      </c>
    </row>
    <row r="12" spans="2:5" x14ac:dyDescent="0.25">
      <c r="B12" s="2" t="s">
        <v>320</v>
      </c>
      <c r="C12" s="2" t="s">
        <v>321</v>
      </c>
      <c r="E12" s="23" t="s">
        <v>322</v>
      </c>
    </row>
    <row r="13" spans="2:5" x14ac:dyDescent="0.25">
      <c r="B13" s="2" t="s">
        <v>330</v>
      </c>
      <c r="C13" s="2" t="s">
        <v>328</v>
      </c>
      <c r="E13" s="23" t="s">
        <v>329</v>
      </c>
    </row>
    <row r="14" spans="2:5" x14ac:dyDescent="0.25">
      <c r="B14" s="2" t="s">
        <v>357</v>
      </c>
      <c r="C14" s="2" t="s">
        <v>358</v>
      </c>
      <c r="E14" s="23" t="s">
        <v>356</v>
      </c>
    </row>
    <row r="16" spans="2:5" x14ac:dyDescent="0.25">
      <c r="B16" s="2" t="s">
        <v>319</v>
      </c>
    </row>
    <row r="17" spans="2:5" x14ac:dyDescent="0.25">
      <c r="B17" s="2" t="s">
        <v>98</v>
      </c>
      <c r="C17" s="2" t="s">
        <v>326</v>
      </c>
      <c r="E17" s="3" t="s">
        <v>327</v>
      </c>
    </row>
    <row r="18" spans="2:5" x14ac:dyDescent="0.25">
      <c r="B18" s="2" t="s">
        <v>350</v>
      </c>
      <c r="C18" s="2" t="s">
        <v>351</v>
      </c>
      <c r="E18" s="3" t="s">
        <v>354</v>
      </c>
    </row>
    <row r="19" spans="2:5" x14ac:dyDescent="0.25">
      <c r="B19" s="2" t="s">
        <v>352</v>
      </c>
      <c r="C19" s="2" t="s">
        <v>353</v>
      </c>
      <c r="E19" s="3" t="s">
        <v>355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B9" sqref="B9"/>
    </sheetView>
  </sheetViews>
  <sheetFormatPr baseColWidth="10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480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c2_center</v>
      </c>
      <c r="G11" s="17" t="s">
        <v>478</v>
      </c>
      <c r="H11" s="17"/>
    </row>
    <row r="12" spans="1:8" x14ac:dyDescent="0.25">
      <c r="B12" s="2" t="s">
        <v>159</v>
      </c>
      <c r="E12" s="17" t="s">
        <v>479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--path="app/views/c4/c1_left" modal_f_projectcompleted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474</v>
      </c>
      <c r="F14" s="17"/>
      <c r="G14" s="17"/>
    </row>
    <row r="15" spans="1:8" x14ac:dyDescent="0.25">
      <c r="B15" s="3" t="s">
        <v>155</v>
      </c>
      <c r="C15" s="3" t="str">
        <f>"modal_"&amp;E12</f>
        <v>modal_f_projectcompleted</v>
      </c>
    </row>
    <row r="17" spans="2:11" x14ac:dyDescent="0.25">
      <c r="B17" s="18" t="str">
        <f>A1&amp;C15&amp;A2</f>
        <v>&lt;div id='modal_f_projectcompleted'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288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289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290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291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&lt;h4&gt;More details about this task&lt;/h4&gt;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292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293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294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290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295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296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292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293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287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id='openmodal_modal_f_projectcompleted'&gt;modal_f_projectcompleted&lt;/a&gt;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@include('c4/c1_left.modal_f_projectcompleted')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$('#openmodal_modal_f_projectcompleted').click(function(e){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$('#modal_f_projectcompleted').modal('show');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Index</vt:lpstr>
      <vt:lpstr>Start project</vt:lpstr>
      <vt:lpstr>view controllers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2014-03-13T19:07:49Z</dcterms:modified>
</cp:coreProperties>
</file>