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6fab1a2c283e05/Pulpit/"/>
    </mc:Choice>
  </mc:AlternateContent>
  <xr:revisionPtr revIDLastSave="13" documentId="8_{38D07BE8-AB31-41B6-9C23-F07806CEF61A}" xr6:coauthVersionLast="47" xr6:coauthVersionMax="47" xr10:uidLastSave="{9C01B61E-0D06-490F-96F1-87B9201C5D13}"/>
  <bookViews>
    <workbookView xWindow="-110" yWindow="-110" windowWidth="19420" windowHeight="10300" xr2:uid="{4705DA84-2BDE-4AF6-98EA-5B0CBD311CE7}"/>
  </bookViews>
  <sheets>
    <sheet name="korelacja i regresja liniowa" sheetId="1" r:id="rId1"/>
    <sheet name="kkorelacja cech jakościowych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1" l="1"/>
  <c r="C74" i="1"/>
  <c r="C67" i="1"/>
  <c r="C65" i="1"/>
  <c r="I51" i="1" l="1"/>
  <c r="I61" i="1" s="1"/>
  <c r="D23" i="1" l="1"/>
  <c r="E21" i="1"/>
  <c r="R14" i="2"/>
  <c r="R11" i="2"/>
  <c r="T11" i="2"/>
  <c r="R10" i="2"/>
  <c r="T8" i="2"/>
  <c r="S8" i="2"/>
  <c r="R8" i="2"/>
  <c r="T7" i="2"/>
  <c r="T6" i="2"/>
  <c r="H11" i="2"/>
  <c r="B18" i="2"/>
  <c r="I8" i="2"/>
  <c r="H8" i="2"/>
  <c r="J8" i="2"/>
  <c r="J7" i="2"/>
  <c r="J6" i="2"/>
  <c r="E8" i="2"/>
  <c r="D8" i="2"/>
  <c r="C8" i="2"/>
  <c r="E7" i="2"/>
  <c r="E6" i="2"/>
  <c r="I52" i="1"/>
  <c r="I53" i="1"/>
  <c r="I54" i="1"/>
  <c r="I55" i="1"/>
  <c r="I56" i="1"/>
  <c r="I57" i="1"/>
  <c r="I58" i="1"/>
  <c r="I59" i="1"/>
  <c r="I60" i="1"/>
  <c r="H52" i="1"/>
  <c r="H53" i="1"/>
  <c r="H54" i="1"/>
  <c r="H55" i="1"/>
  <c r="H56" i="1"/>
  <c r="H57" i="1"/>
  <c r="H58" i="1"/>
  <c r="H59" i="1"/>
  <c r="H60" i="1"/>
  <c r="F60" i="1"/>
  <c r="E60" i="1"/>
  <c r="G60" i="1" s="1"/>
  <c r="F59" i="1"/>
  <c r="E59" i="1"/>
  <c r="G59" i="1" s="1"/>
  <c r="F58" i="1"/>
  <c r="E58" i="1"/>
  <c r="G58" i="1" s="1"/>
  <c r="F57" i="1"/>
  <c r="E57" i="1"/>
  <c r="G57" i="1" s="1"/>
  <c r="F56" i="1"/>
  <c r="E56" i="1"/>
  <c r="G56" i="1" s="1"/>
  <c r="G55" i="1"/>
  <c r="F55" i="1"/>
  <c r="E55" i="1"/>
  <c r="F54" i="1"/>
  <c r="E54" i="1"/>
  <c r="G54" i="1" s="1"/>
  <c r="F53" i="1"/>
  <c r="E53" i="1"/>
  <c r="G53" i="1" s="1"/>
  <c r="F52" i="1"/>
  <c r="E52" i="1"/>
  <c r="G52" i="1" s="1"/>
  <c r="F51" i="1"/>
  <c r="E51" i="1"/>
  <c r="G51" i="1" s="1"/>
  <c r="C37" i="1" a="1"/>
  <c r="C37" i="1" s="1"/>
  <c r="C33" i="1"/>
  <c r="Q24" i="1"/>
  <c r="E23" i="1"/>
  <c r="D19" i="1"/>
  <c r="C19" i="1"/>
  <c r="G18" i="1"/>
  <c r="G9" i="1"/>
  <c r="G10" i="1"/>
  <c r="G11" i="1"/>
  <c r="G12" i="1"/>
  <c r="G13" i="1"/>
  <c r="G14" i="1"/>
  <c r="G15" i="1"/>
  <c r="G16" i="1"/>
  <c r="G17" i="1"/>
  <c r="G8" i="1"/>
  <c r="F9" i="1"/>
  <c r="F10" i="1"/>
  <c r="F11" i="1"/>
  <c r="F12" i="1"/>
  <c r="F13" i="1"/>
  <c r="F14" i="1"/>
  <c r="F15" i="1"/>
  <c r="F16" i="1"/>
  <c r="F17" i="1"/>
  <c r="F8" i="1"/>
  <c r="E9" i="1"/>
  <c r="E10" i="1"/>
  <c r="E11" i="1"/>
  <c r="E12" i="1"/>
  <c r="E13" i="1"/>
  <c r="E14" i="1"/>
  <c r="E15" i="1"/>
  <c r="E16" i="1"/>
  <c r="E17" i="1"/>
  <c r="E8" i="1"/>
  <c r="D18" i="1"/>
  <c r="C18" i="1"/>
  <c r="D41" i="1" l="1"/>
  <c r="C41" i="1"/>
  <c r="D40" i="1"/>
  <c r="C40" i="1"/>
  <c r="D39" i="1"/>
  <c r="C39" i="1"/>
  <c r="D38" i="1"/>
  <c r="C38" i="1"/>
  <c r="D37" i="1"/>
</calcChain>
</file>

<file path=xl/sharedStrings.xml><?xml version="1.0" encoding="utf-8"?>
<sst xmlns="http://schemas.openxmlformats.org/spreadsheetml/2006/main" count="108" uniqueCount="71">
  <si>
    <t xml:space="preserve">Korelacja i regresja liniowa </t>
  </si>
  <si>
    <t>ilość rdzeni procesora</t>
  </si>
  <si>
    <t>ilość pamięci RAM (GB)</t>
  </si>
  <si>
    <t xml:space="preserve">korelacja dla cech ilościowych i dla jakościowych </t>
  </si>
  <si>
    <t>dla ilościowych korelacje pearsona</t>
  </si>
  <si>
    <t>PEARSON</t>
  </si>
  <si>
    <t>NIE MA ZNACZENIA CO JEST X A CO Y</t>
  </si>
  <si>
    <t>X</t>
  </si>
  <si>
    <t>Y</t>
  </si>
  <si>
    <t>Xi = element</t>
  </si>
  <si>
    <t>Xz kreską średnia</t>
  </si>
  <si>
    <t>średnia</t>
  </si>
  <si>
    <t xml:space="preserve">n liczba obserwacji </t>
  </si>
  <si>
    <t>kowariancja = ?</t>
  </si>
  <si>
    <t xml:space="preserve">s(x) = odchylenie standardowe x </t>
  </si>
  <si>
    <t>x - średnia</t>
  </si>
  <si>
    <t>y - średnia</t>
  </si>
  <si>
    <t>D*E</t>
  </si>
  <si>
    <t>Kowariancja</t>
  </si>
  <si>
    <t>odchylenie</t>
  </si>
  <si>
    <t>(podzielone przez n )</t>
  </si>
  <si>
    <t>pearson</t>
  </si>
  <si>
    <t>Istnieje silna korelacja dodatnia</t>
  </si>
  <si>
    <r>
      <t>a)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Calibri"/>
        <family val="2"/>
        <charset val="238"/>
        <scheme val="minor"/>
      </rPr>
      <t>Oblicz parametry funkcji regresji opisującej wpływ ilości rdzeni procesora (xi) na ilość pamięci RAM (yi) w wybranych gospodarstwach domowych.</t>
    </r>
  </si>
  <si>
    <t>Równanie regresji liniowej</t>
  </si>
  <si>
    <t>y=4,59*x-6,45</t>
  </si>
  <si>
    <t>R^2=0,59</t>
  </si>
  <si>
    <t xml:space="preserve">59% zmienności ilości pamięci RAM analizowanych komputerów jest wyjaśniony przez model regresji </t>
  </si>
  <si>
    <t>Współczynnik determinacji</t>
  </si>
  <si>
    <t xml:space="preserve">Współczynnik indeterminacji </t>
  </si>
  <si>
    <t>41% zmiennośći ilości pamięci RAM nie jest wyjaśnionych</t>
  </si>
  <si>
    <t>Współczynnik determinacji /zbieżności</t>
  </si>
  <si>
    <t>klikasz i wpisujesz reglinp ;;;prawda prawda i Ctr+Shift+Enter</t>
  </si>
  <si>
    <t>a&lt;-</t>
  </si>
  <si>
    <t>b&lt;-</t>
  </si>
  <si>
    <t>R^2  -&gt;</t>
  </si>
  <si>
    <r>
      <t>a)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Calibri"/>
        <family val="2"/>
        <charset val="238"/>
        <scheme val="minor"/>
      </rPr>
      <t xml:space="preserve">Oceń dopasowanie funkcji regresji do danych empirycznych za pomocą wariancji resztowej oraz odchylenia składnika resztowego </t>
    </r>
  </si>
  <si>
    <t>Jak zrobić prognozę ?</t>
  </si>
  <si>
    <t>Pod równanie wstawiamy realnego x</t>
  </si>
  <si>
    <t>Prognoza</t>
  </si>
  <si>
    <t>Sse</t>
  </si>
  <si>
    <t>(yi-prognoza)^2</t>
  </si>
  <si>
    <t>Wariancja resztowa</t>
  </si>
  <si>
    <t>SSE</t>
  </si>
  <si>
    <t xml:space="preserve">Odchylenie standardowe składnika resztowego </t>
  </si>
  <si>
    <t xml:space="preserve">Suma błędów resztowych </t>
  </si>
  <si>
    <t>Współczynnik zmienności przypadkowej</t>
  </si>
  <si>
    <r>
      <t>a)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Calibri"/>
        <family val="2"/>
        <charset val="238"/>
        <scheme val="minor"/>
      </rPr>
      <t>Oceń natężenie wahań przypadkowych za pomocą współczynnika zmienności przypadkowej</t>
    </r>
  </si>
  <si>
    <t xml:space="preserve">determinacji </t>
  </si>
  <si>
    <t xml:space="preserve">Im niższy tym lepszy </t>
  </si>
  <si>
    <t xml:space="preserve">Tablica asocjacji </t>
  </si>
  <si>
    <t>Tak</t>
  </si>
  <si>
    <t>Nie</t>
  </si>
  <si>
    <t>Razem</t>
  </si>
  <si>
    <t>Kobieta</t>
  </si>
  <si>
    <t>Mężczyzna</t>
  </si>
  <si>
    <t>Dla tablicy asocjacji:</t>
  </si>
  <si>
    <t>jeżeli a, b, c lub d ≤ 5</t>
  </si>
  <si>
    <t>Tablica asocjacji 2x2</t>
  </si>
  <si>
    <t>a</t>
  </si>
  <si>
    <t>b</t>
  </si>
  <si>
    <t>a+b</t>
  </si>
  <si>
    <t>c</t>
  </si>
  <si>
    <t>d</t>
  </si>
  <si>
    <t>c+d</t>
  </si>
  <si>
    <t>a+c</t>
  </si>
  <si>
    <t>b+d</t>
  </si>
  <si>
    <t>a+b+c+d=n</t>
  </si>
  <si>
    <t>Chi kwadrat = 0</t>
  </si>
  <si>
    <t>Współczynnik Yule'a</t>
  </si>
  <si>
    <t>Chi-kwadrat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</si>
</sst>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5" xfId="0" applyFill="1" applyBorder="1"/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/>
    <xf numFmtId="0" fontId="1" fillId="0" borderId="0" xfId="0" applyFont="1" applyAlignment="1">
      <alignment horizontal="right"/>
    </xf>
    <xf numFmtId="0" fontId="4" fillId="4" borderId="0" xfId="0" applyFont="1" applyFill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9" fontId="0" fillId="0" borderId="0" xfId="0" applyNumberFormat="1"/>
    <xf numFmtId="0" fontId="4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4" xfId="0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korelacyjny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'korelacja i regresja liniowa'!$D$7</c:f>
              <c:strCache>
                <c:ptCount val="1"/>
                <c:pt idx="0">
                  <c:v>ilość pamięci RAM (GB)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'korelacja i regresja liniowa'!$C$8:$C$17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</c:numCache>
            </c:numRef>
          </c:xVal>
          <c:yVal>
            <c:numRef>
              <c:f>'korelacja i regresja liniowa'!$D$8:$D$17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16</c:v>
                </c:pt>
                <c:pt idx="4">
                  <c:v>4</c:v>
                </c:pt>
                <c:pt idx="5">
                  <c:v>2</c:v>
                </c:pt>
                <c:pt idx="6">
                  <c:v>8</c:v>
                </c:pt>
                <c:pt idx="7">
                  <c:v>16</c:v>
                </c:pt>
                <c:pt idx="8">
                  <c:v>12</c:v>
                </c:pt>
                <c:pt idx="9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D-4CF3-96BA-4A9B92CF5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448416"/>
        <c:axId val="348444672"/>
      </c:scatterChart>
      <c:valAx>
        <c:axId val="34844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</a:t>
                </a:r>
                <a:r>
                  <a:rPr lang="pl-PL"/>
                  <a:t>lość rdzeni procesora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8444672"/>
        <c:crosses val="autoZero"/>
        <c:crossBetween val="midCat"/>
      </c:valAx>
      <c:valAx>
        <c:axId val="34844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Ilość</a:t>
                </a:r>
                <a:r>
                  <a:rPr lang="pl-PL" baseline="0"/>
                  <a:t> pamięci RAM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844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korelacyjny</a:t>
            </a:r>
            <a:endParaRPr lang="en-US"/>
          </a:p>
        </c:rich>
      </c:tx>
      <c:layout>
        <c:manualLayout>
          <c:xMode val="edge"/>
          <c:yMode val="edge"/>
          <c:x val="0.345632713852354"/>
          <c:y val="5.1643192488262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'korelacja i regresja liniowa'!$D$7</c:f>
              <c:strCache>
                <c:ptCount val="1"/>
                <c:pt idx="0">
                  <c:v>ilość pamięci RAM (GB)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'korelacja i regresja liniowa'!$D$7:$D$17</c:f>
              <c:strCache>
                <c:ptCount val="11"/>
                <c:pt idx="0">
                  <c:v>ilość pamięci RAM (GB)</c:v>
                </c:pt>
                <c:pt idx="1">
                  <c:v>4</c:v>
                </c:pt>
                <c:pt idx="2">
                  <c:v>8</c:v>
                </c:pt>
                <c:pt idx="3">
                  <c:v>8</c:v>
                </c:pt>
                <c:pt idx="4">
                  <c:v>16</c:v>
                </c:pt>
                <c:pt idx="5">
                  <c:v>4</c:v>
                </c:pt>
                <c:pt idx="6">
                  <c:v>2</c:v>
                </c:pt>
                <c:pt idx="7">
                  <c:v>8</c:v>
                </c:pt>
                <c:pt idx="8">
                  <c:v>16</c:v>
                </c:pt>
                <c:pt idx="9">
                  <c:v>12</c:v>
                </c:pt>
                <c:pt idx="10">
                  <c:v>32</c:v>
                </c:pt>
              </c:strCache>
            </c:strRef>
          </c:xVal>
          <c:yVal>
            <c:numRef>
              <c:f>'korelacja i regresja liniowa'!$C$8:$C$17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DB-404F-9D4F-611BD1501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448416"/>
        <c:axId val="348444672"/>
      </c:scatterChart>
      <c:valAx>
        <c:axId val="34844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</a:t>
                </a:r>
                <a:r>
                  <a:rPr lang="pl-PL"/>
                  <a:t>lość rdzeni procesora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8444672"/>
        <c:crosses val="autoZero"/>
        <c:crossBetween val="midCat"/>
      </c:valAx>
      <c:valAx>
        <c:axId val="34844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Ilość</a:t>
                </a:r>
                <a:r>
                  <a:rPr lang="pl-PL" baseline="0"/>
                  <a:t> pamięci RAM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844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607333</xdr:colOff>
      <xdr:row>6</xdr:row>
      <xdr:rowOff>67129</xdr:rowOff>
    </xdr:from>
    <xdr:to>
      <xdr:col>17</xdr:col>
      <xdr:colOff>302532</xdr:colOff>
      <xdr:row>16</xdr:row>
      <xdr:rowOff>184151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9FA3259-04E3-AF41-9581-A88D09D0F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471714</xdr:colOff>
      <xdr:row>6</xdr:row>
      <xdr:rowOff>226786</xdr:rowOff>
    </xdr:from>
    <xdr:to>
      <xdr:col>34</xdr:col>
      <xdr:colOff>175078</xdr:colOff>
      <xdr:row>17</xdr:row>
      <xdr:rowOff>137886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862C832-F661-443B-8BC2-8D4BC3971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13</xdr:row>
      <xdr:rowOff>76200</xdr:rowOff>
    </xdr:from>
    <xdr:to>
      <xdr:col>4</xdr:col>
      <xdr:colOff>127000</xdr:colOff>
      <xdr:row>15</xdr:row>
      <xdr:rowOff>127000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506445F-AFD1-DE08-3E78-0F6FFD62A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787650"/>
          <a:ext cx="22796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12700</xdr:colOff>
      <xdr:row>26</xdr:row>
      <xdr:rowOff>82550</xdr:rowOff>
    </xdr:from>
    <xdr:to>
      <xdr:col>4</xdr:col>
      <xdr:colOff>463550</xdr:colOff>
      <xdr:row>28</xdr:row>
      <xdr:rowOff>139700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E511795E-D6FE-C370-4E0F-60ADCD16B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5683250"/>
          <a:ext cx="22796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476250</xdr:colOff>
      <xdr:row>30</xdr:row>
      <xdr:rowOff>95250</xdr:rowOff>
    </xdr:from>
    <xdr:to>
      <xdr:col>5</xdr:col>
      <xdr:colOff>241300</xdr:colOff>
      <xdr:row>33</xdr:row>
      <xdr:rowOff>63500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75605E64-C236-0AEE-07F7-F11E0D4C9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6483350"/>
          <a:ext cx="2813050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37CC-F2BF-4E09-A264-5364B26AB211}">
  <dimension ref="B2:V75"/>
  <sheetViews>
    <sheetView tabSelected="1" topLeftCell="A64" zoomScale="82" workbookViewId="0">
      <selection activeCell="C65" sqref="C65"/>
    </sheetView>
  </sheetViews>
  <sheetFormatPr defaultRowHeight="14.5" x14ac:dyDescent="0.35"/>
  <cols>
    <col min="3" max="3" width="13.6328125" customWidth="1"/>
    <col min="4" max="4" width="15.1796875" customWidth="1"/>
    <col min="5" max="5" width="16.90625" customWidth="1"/>
    <col min="6" max="6" width="14.26953125" style="5" customWidth="1"/>
  </cols>
  <sheetData>
    <row r="2" spans="2:22" x14ac:dyDescent="0.35">
      <c r="B2" s="1" t="s">
        <v>0</v>
      </c>
      <c r="F2" s="5" t="s">
        <v>3</v>
      </c>
    </row>
    <row r="3" spans="2:22" x14ac:dyDescent="0.35">
      <c r="F3" s="5" t="s">
        <v>4</v>
      </c>
    </row>
    <row r="6" spans="2:22" ht="15" thickBot="1" x14ac:dyDescent="0.4">
      <c r="C6" s="5" t="s">
        <v>7</v>
      </c>
      <c r="D6" s="5" t="s">
        <v>8</v>
      </c>
    </row>
    <row r="7" spans="2:22" ht="31.5" thickBot="1" x14ac:dyDescent="0.4">
      <c r="C7" s="2" t="s">
        <v>1</v>
      </c>
      <c r="D7" s="6" t="s">
        <v>2</v>
      </c>
      <c r="E7" s="8" t="s">
        <v>15</v>
      </c>
      <c r="F7" s="13" t="s">
        <v>16</v>
      </c>
      <c r="G7" s="8" t="s">
        <v>17</v>
      </c>
      <c r="S7" t="s">
        <v>6</v>
      </c>
    </row>
    <row r="8" spans="2:22" ht="16" thickBot="1" x14ac:dyDescent="0.4">
      <c r="C8" s="3">
        <v>2</v>
      </c>
      <c r="D8" s="7">
        <v>4</v>
      </c>
      <c r="E8" s="8">
        <f>C8-$C$18</f>
        <v>-1.7999999999999998</v>
      </c>
      <c r="F8" s="13">
        <f>D8-$D$18</f>
        <v>-7</v>
      </c>
      <c r="G8" s="8">
        <f>E8*F8</f>
        <v>12.599999999999998</v>
      </c>
    </row>
    <row r="9" spans="2:22" ht="16" thickBot="1" x14ac:dyDescent="0.4">
      <c r="C9" s="3">
        <v>4</v>
      </c>
      <c r="D9" s="7">
        <v>8</v>
      </c>
      <c r="E9" s="8">
        <f t="shared" ref="E9:E17" si="0">C9-$C$18</f>
        <v>0.20000000000000018</v>
      </c>
      <c r="F9" s="13">
        <f t="shared" ref="F9:F17" si="1">D9-$D$18</f>
        <v>-3</v>
      </c>
      <c r="G9" s="8">
        <f t="shared" ref="G9:G17" si="2">E9*F9</f>
        <v>-0.60000000000000053</v>
      </c>
    </row>
    <row r="10" spans="2:22" ht="16" thickBot="1" x14ac:dyDescent="0.4">
      <c r="C10" s="3">
        <v>2</v>
      </c>
      <c r="D10" s="7">
        <v>8</v>
      </c>
      <c r="E10" s="8">
        <f t="shared" si="0"/>
        <v>-1.7999999999999998</v>
      </c>
      <c r="F10" s="13">
        <f t="shared" si="1"/>
        <v>-3</v>
      </c>
      <c r="G10" s="8">
        <f t="shared" si="2"/>
        <v>5.3999999999999995</v>
      </c>
      <c r="S10" t="s">
        <v>9</v>
      </c>
    </row>
    <row r="11" spans="2:22" ht="16" thickBot="1" x14ac:dyDescent="0.4">
      <c r="C11" s="3">
        <v>6</v>
      </c>
      <c r="D11" s="7">
        <v>16</v>
      </c>
      <c r="E11" s="8">
        <f t="shared" si="0"/>
        <v>2.2000000000000002</v>
      </c>
      <c r="F11" s="13">
        <f t="shared" si="1"/>
        <v>5</v>
      </c>
      <c r="G11" s="8">
        <f t="shared" si="2"/>
        <v>11</v>
      </c>
      <c r="S11" t="s">
        <v>10</v>
      </c>
    </row>
    <row r="12" spans="2:22" ht="16" thickBot="1" x14ac:dyDescent="0.4">
      <c r="C12" s="3">
        <v>4</v>
      </c>
      <c r="D12" s="7">
        <v>4</v>
      </c>
      <c r="E12" s="8">
        <f t="shared" si="0"/>
        <v>0.20000000000000018</v>
      </c>
      <c r="F12" s="13">
        <f t="shared" si="1"/>
        <v>-7</v>
      </c>
      <c r="G12" s="8">
        <f t="shared" si="2"/>
        <v>-1.4000000000000012</v>
      </c>
      <c r="S12" t="s">
        <v>12</v>
      </c>
      <c r="V12" t="s">
        <v>13</v>
      </c>
    </row>
    <row r="13" spans="2:22" ht="16" thickBot="1" x14ac:dyDescent="0.4">
      <c r="C13" s="3">
        <v>2</v>
      </c>
      <c r="D13" s="7">
        <v>2</v>
      </c>
      <c r="E13" s="8">
        <f t="shared" si="0"/>
        <v>-1.7999999999999998</v>
      </c>
      <c r="F13" s="13">
        <f t="shared" si="1"/>
        <v>-9</v>
      </c>
      <c r="G13" s="8">
        <f t="shared" si="2"/>
        <v>16.2</v>
      </c>
      <c r="S13" t="s">
        <v>14</v>
      </c>
    </row>
    <row r="14" spans="2:22" ht="16" thickBot="1" x14ac:dyDescent="0.4">
      <c r="C14" s="3">
        <v>4</v>
      </c>
      <c r="D14" s="7">
        <v>8</v>
      </c>
      <c r="E14" s="8">
        <f t="shared" si="0"/>
        <v>0.20000000000000018</v>
      </c>
      <c r="F14" s="13">
        <f t="shared" si="1"/>
        <v>-3</v>
      </c>
      <c r="G14" s="8">
        <f t="shared" si="2"/>
        <v>-0.60000000000000053</v>
      </c>
    </row>
    <row r="15" spans="2:22" ht="16" thickBot="1" x14ac:dyDescent="0.4">
      <c r="C15" s="3">
        <v>4</v>
      </c>
      <c r="D15" s="7">
        <v>16</v>
      </c>
      <c r="E15" s="8">
        <f t="shared" si="0"/>
        <v>0.20000000000000018</v>
      </c>
      <c r="F15" s="13">
        <f t="shared" si="1"/>
        <v>5</v>
      </c>
      <c r="G15" s="8">
        <f t="shared" si="2"/>
        <v>1.0000000000000009</v>
      </c>
    </row>
    <row r="16" spans="2:22" ht="16" thickBot="1" x14ac:dyDescent="0.4">
      <c r="C16" s="3">
        <v>4</v>
      </c>
      <c r="D16" s="7">
        <v>12</v>
      </c>
      <c r="E16" s="8">
        <f t="shared" si="0"/>
        <v>0.20000000000000018</v>
      </c>
      <c r="F16" s="13">
        <f t="shared" si="1"/>
        <v>1</v>
      </c>
      <c r="G16" s="8">
        <f t="shared" si="2"/>
        <v>0.20000000000000018</v>
      </c>
    </row>
    <row r="17" spans="2:18" ht="15.5" x14ac:dyDescent="0.35">
      <c r="C17" s="10">
        <v>6</v>
      </c>
      <c r="D17" s="11">
        <v>32</v>
      </c>
      <c r="E17" s="8">
        <f t="shared" si="0"/>
        <v>2.2000000000000002</v>
      </c>
      <c r="F17" s="13">
        <f t="shared" si="1"/>
        <v>21</v>
      </c>
      <c r="G17" s="8">
        <f t="shared" si="2"/>
        <v>46.2</v>
      </c>
    </row>
    <row r="18" spans="2:18" x14ac:dyDescent="0.35">
      <c r="B18" s="12" t="s">
        <v>11</v>
      </c>
      <c r="C18" s="9">
        <f>AVERAGE(C8:C17)</f>
        <v>3.8</v>
      </c>
      <c r="D18" s="9">
        <f>AVERAGE(D8:D17)</f>
        <v>11</v>
      </c>
      <c r="G18" s="8">
        <f>SUM(G8:G17)</f>
        <v>90</v>
      </c>
    </row>
    <row r="19" spans="2:18" x14ac:dyDescent="0.35">
      <c r="B19" t="s">
        <v>19</v>
      </c>
      <c r="C19">
        <f>_xlfn.STDEV.P(E8:E17)</f>
        <v>1.4000000000000001</v>
      </c>
      <c r="D19">
        <f>_xlfn.STDEV.P(F8:F17)</f>
        <v>8.3546394296821695</v>
      </c>
      <c r="L19" t="s">
        <v>24</v>
      </c>
      <c r="Q19" t="s">
        <v>28</v>
      </c>
    </row>
    <row r="20" spans="2:18" x14ac:dyDescent="0.35">
      <c r="Q20" t="s">
        <v>26</v>
      </c>
      <c r="R20" t="s">
        <v>27</v>
      </c>
    </row>
    <row r="21" spans="2:18" x14ac:dyDescent="0.35">
      <c r="C21" s="15" t="s">
        <v>5</v>
      </c>
      <c r="D21" t="s">
        <v>18</v>
      </c>
      <c r="E21" s="5">
        <f>G18/10</f>
        <v>9</v>
      </c>
      <c r="F21" s="14" t="s">
        <v>20</v>
      </c>
      <c r="R21" t="s">
        <v>25</v>
      </c>
    </row>
    <row r="23" spans="2:18" x14ac:dyDescent="0.35">
      <c r="C23" s="15" t="s">
        <v>21</v>
      </c>
      <c r="D23">
        <f>E21/(C19*D19)</f>
        <v>0.76946126552537364</v>
      </c>
      <c r="E23">
        <f>PEARSON(C8:C17,D8:D17)</f>
        <v>0.76946126552537364</v>
      </c>
      <c r="G23" t="s">
        <v>22</v>
      </c>
      <c r="Q23" t="s">
        <v>29</v>
      </c>
    </row>
    <row r="24" spans="2:18" x14ac:dyDescent="0.35">
      <c r="Q24">
        <f>1-0.59</f>
        <v>0.41000000000000003</v>
      </c>
      <c r="R24" t="s">
        <v>30</v>
      </c>
    </row>
    <row r="26" spans="2:18" ht="22.5" customHeight="1" x14ac:dyDescent="0.35">
      <c r="C26" s="17" t="s">
        <v>23</v>
      </c>
      <c r="D26" s="15"/>
      <c r="E26" s="15"/>
      <c r="F26" s="18"/>
      <c r="G26" s="15"/>
      <c r="H26" s="15"/>
      <c r="I26" s="15"/>
      <c r="J26" s="15"/>
      <c r="K26" s="15"/>
      <c r="L26" s="15"/>
      <c r="M26" s="15"/>
      <c r="N26" s="15"/>
      <c r="O26" s="15"/>
    </row>
    <row r="28" spans="2:18" x14ac:dyDescent="0.35">
      <c r="C28" s="1" t="s">
        <v>31</v>
      </c>
      <c r="F28"/>
    </row>
    <row r="29" spans="2:18" x14ac:dyDescent="0.35">
      <c r="C29" t="s">
        <v>26</v>
      </c>
      <c r="D29" t="s">
        <v>27</v>
      </c>
      <c r="F29"/>
    </row>
    <row r="30" spans="2:18" x14ac:dyDescent="0.35">
      <c r="D30" t="s">
        <v>25</v>
      </c>
      <c r="F30"/>
    </row>
    <row r="31" spans="2:18" x14ac:dyDescent="0.35">
      <c r="F31"/>
    </row>
    <row r="32" spans="2:18" x14ac:dyDescent="0.35">
      <c r="C32" s="1" t="s">
        <v>29</v>
      </c>
      <c r="F32"/>
    </row>
    <row r="33" spans="2:14" x14ac:dyDescent="0.35">
      <c r="C33">
        <f>1-0.59</f>
        <v>0.41000000000000003</v>
      </c>
      <c r="D33" t="s">
        <v>30</v>
      </c>
      <c r="F33"/>
    </row>
    <row r="34" spans="2:14" x14ac:dyDescent="0.35">
      <c r="F34"/>
    </row>
    <row r="36" spans="2:14" x14ac:dyDescent="0.35">
      <c r="C36" t="s">
        <v>32</v>
      </c>
    </row>
    <row r="37" spans="2:14" x14ac:dyDescent="0.35">
      <c r="B37" s="16" t="s">
        <v>33</v>
      </c>
      <c r="C37">
        <f t="array" ref="C37:D41">LINEST(D8:D17,C8:C17,TRUE,TRUE)</f>
        <v>4.591836734693878</v>
      </c>
      <c r="D37">
        <v>-6.4489795918367356</v>
      </c>
      <c r="E37" s="1" t="s">
        <v>34</v>
      </c>
    </row>
    <row r="38" spans="2:14" x14ac:dyDescent="0.35">
      <c r="C38">
        <v>1.3475570627934024</v>
      </c>
      <c r="D38">
        <v>5.4571901757904548</v>
      </c>
    </row>
    <row r="39" spans="2:14" x14ac:dyDescent="0.35">
      <c r="B39" s="16" t="s">
        <v>35</v>
      </c>
      <c r="C39" s="15">
        <v>0.59207063914390978</v>
      </c>
      <c r="D39">
        <v>5.9658894336631709</v>
      </c>
    </row>
    <row r="40" spans="2:14" x14ac:dyDescent="0.35">
      <c r="C40">
        <v>11.611238532110095</v>
      </c>
      <c r="D40">
        <v>8</v>
      </c>
    </row>
    <row r="41" spans="2:14" x14ac:dyDescent="0.35">
      <c r="C41">
        <v>413.26530612244903</v>
      </c>
      <c r="D41">
        <v>284.73469387755097</v>
      </c>
      <c r="E41" t="s">
        <v>43</v>
      </c>
    </row>
    <row r="44" spans="2:14" ht="15.5" x14ac:dyDescent="0.35">
      <c r="C44" s="19" t="s">
        <v>36</v>
      </c>
      <c r="D44" s="15"/>
      <c r="E44" s="15"/>
      <c r="F44" s="18"/>
      <c r="G44" s="15"/>
      <c r="H44" s="15"/>
      <c r="I44" s="15"/>
      <c r="J44" s="15"/>
      <c r="K44" s="15"/>
      <c r="L44" s="15"/>
      <c r="M44" s="15"/>
      <c r="N44" s="15"/>
    </row>
    <row r="47" spans="2:14" x14ac:dyDescent="0.35">
      <c r="C47" t="s">
        <v>37</v>
      </c>
      <c r="E47" t="s">
        <v>38</v>
      </c>
    </row>
    <row r="49" spans="3:10" ht="15" thickBot="1" x14ac:dyDescent="0.4">
      <c r="I49" t="s">
        <v>40</v>
      </c>
    </row>
    <row r="50" spans="3:10" ht="31.5" thickBot="1" x14ac:dyDescent="0.4">
      <c r="C50" s="2" t="s">
        <v>1</v>
      </c>
      <c r="D50" s="6" t="s">
        <v>2</v>
      </c>
      <c r="E50" s="8" t="s">
        <v>15</v>
      </c>
      <c r="F50" s="13" t="s">
        <v>16</v>
      </c>
      <c r="G50" s="8" t="s">
        <v>17</v>
      </c>
      <c r="H50" s="5" t="s">
        <v>39</v>
      </c>
      <c r="I50" s="14" t="s">
        <v>41</v>
      </c>
    </row>
    <row r="51" spans="3:10" ht="16" thickBot="1" x14ac:dyDescent="0.4">
      <c r="C51" s="3">
        <v>2</v>
      </c>
      <c r="D51" s="7">
        <v>4</v>
      </c>
      <c r="E51" s="8">
        <f>C51-$C$18</f>
        <v>-1.7999999999999998</v>
      </c>
      <c r="F51" s="13">
        <f>D51-$D$18</f>
        <v>-7</v>
      </c>
      <c r="G51" s="8">
        <f>E51*F51</f>
        <v>12.599999999999998</v>
      </c>
      <c r="H51">
        <f>4.59*C51-6.45</f>
        <v>2.7299999999999995</v>
      </c>
      <c r="I51">
        <f>POWER(D51-H51,2)</f>
        <v>1.6129000000000011</v>
      </c>
    </row>
    <row r="52" spans="3:10" ht="16" thickBot="1" x14ac:dyDescent="0.4">
      <c r="C52" s="3">
        <v>4</v>
      </c>
      <c r="D52" s="7">
        <v>8</v>
      </c>
      <c r="E52" s="8">
        <f t="shared" ref="E52:E60" si="3">C52-$C$18</f>
        <v>0.20000000000000018</v>
      </c>
      <c r="F52" s="13">
        <f t="shared" ref="F52:F60" si="4">D52-$D$18</f>
        <v>-3</v>
      </c>
      <c r="G52" s="8">
        <f t="shared" ref="G52:G60" si="5">E52*F52</f>
        <v>-0.60000000000000053</v>
      </c>
      <c r="H52">
        <f t="shared" ref="H52:H60" si="6">4.59*C52-6.45</f>
        <v>11.91</v>
      </c>
      <c r="I52">
        <f t="shared" ref="I52:I60" si="7">POWER(D52-H52,2)</f>
        <v>15.288100000000002</v>
      </c>
    </row>
    <row r="53" spans="3:10" ht="16" thickBot="1" x14ac:dyDescent="0.4">
      <c r="C53" s="3">
        <v>2</v>
      </c>
      <c r="D53" s="7">
        <v>8</v>
      </c>
      <c r="E53" s="8">
        <f t="shared" si="3"/>
        <v>-1.7999999999999998</v>
      </c>
      <c r="F53" s="13">
        <f t="shared" si="4"/>
        <v>-3</v>
      </c>
      <c r="G53" s="8">
        <f t="shared" si="5"/>
        <v>5.3999999999999995</v>
      </c>
      <c r="H53">
        <f t="shared" si="6"/>
        <v>2.7299999999999995</v>
      </c>
      <c r="I53">
        <f t="shared" si="7"/>
        <v>27.772900000000003</v>
      </c>
    </row>
    <row r="54" spans="3:10" ht="16" thickBot="1" x14ac:dyDescent="0.4">
      <c r="C54" s="3">
        <v>6</v>
      </c>
      <c r="D54" s="7">
        <v>16</v>
      </c>
      <c r="E54" s="8">
        <f t="shared" si="3"/>
        <v>2.2000000000000002</v>
      </c>
      <c r="F54" s="13">
        <f t="shared" si="4"/>
        <v>5</v>
      </c>
      <c r="G54" s="8">
        <f t="shared" si="5"/>
        <v>11</v>
      </c>
      <c r="H54">
        <f t="shared" si="6"/>
        <v>21.09</v>
      </c>
      <c r="I54">
        <f t="shared" si="7"/>
        <v>25.908099999999997</v>
      </c>
    </row>
    <row r="55" spans="3:10" ht="16" thickBot="1" x14ac:dyDescent="0.4">
      <c r="C55" s="3">
        <v>4</v>
      </c>
      <c r="D55" s="7">
        <v>4</v>
      </c>
      <c r="E55" s="8">
        <f t="shared" si="3"/>
        <v>0.20000000000000018</v>
      </c>
      <c r="F55" s="13">
        <f t="shared" si="4"/>
        <v>-7</v>
      </c>
      <c r="G55" s="8">
        <f t="shared" si="5"/>
        <v>-1.4000000000000012</v>
      </c>
      <c r="H55">
        <f t="shared" si="6"/>
        <v>11.91</v>
      </c>
      <c r="I55">
        <f t="shared" si="7"/>
        <v>62.568100000000001</v>
      </c>
    </row>
    <row r="56" spans="3:10" ht="16" thickBot="1" x14ac:dyDescent="0.4">
      <c r="C56" s="3">
        <v>2</v>
      </c>
      <c r="D56" s="7">
        <v>2</v>
      </c>
      <c r="E56" s="8">
        <f t="shared" si="3"/>
        <v>-1.7999999999999998</v>
      </c>
      <c r="F56" s="13">
        <f t="shared" si="4"/>
        <v>-9</v>
      </c>
      <c r="G56" s="8">
        <f t="shared" si="5"/>
        <v>16.2</v>
      </c>
      <c r="H56">
        <f t="shared" si="6"/>
        <v>2.7299999999999995</v>
      </c>
      <c r="I56">
        <f t="shared" si="7"/>
        <v>0.53289999999999937</v>
      </c>
    </row>
    <row r="57" spans="3:10" ht="16" thickBot="1" x14ac:dyDescent="0.4">
      <c r="C57" s="3">
        <v>4</v>
      </c>
      <c r="D57" s="7">
        <v>8</v>
      </c>
      <c r="E57" s="8">
        <f t="shared" si="3"/>
        <v>0.20000000000000018</v>
      </c>
      <c r="F57" s="13">
        <f t="shared" si="4"/>
        <v>-3</v>
      </c>
      <c r="G57" s="8">
        <f t="shared" si="5"/>
        <v>-0.60000000000000053</v>
      </c>
      <c r="H57">
        <f t="shared" si="6"/>
        <v>11.91</v>
      </c>
      <c r="I57">
        <f t="shared" si="7"/>
        <v>15.288100000000002</v>
      </c>
    </row>
    <row r="58" spans="3:10" ht="16" thickBot="1" x14ac:dyDescent="0.4">
      <c r="C58" s="3">
        <v>4</v>
      </c>
      <c r="D58" s="7">
        <v>16</v>
      </c>
      <c r="E58" s="8">
        <f t="shared" si="3"/>
        <v>0.20000000000000018</v>
      </c>
      <c r="F58" s="13">
        <f t="shared" si="4"/>
        <v>5</v>
      </c>
      <c r="G58" s="8">
        <f t="shared" si="5"/>
        <v>1.0000000000000009</v>
      </c>
      <c r="H58">
        <f t="shared" si="6"/>
        <v>11.91</v>
      </c>
      <c r="I58">
        <f t="shared" si="7"/>
        <v>16.728099999999998</v>
      </c>
    </row>
    <row r="59" spans="3:10" ht="16" thickBot="1" x14ac:dyDescent="0.4">
      <c r="C59" s="3">
        <v>4</v>
      </c>
      <c r="D59" s="7">
        <v>12</v>
      </c>
      <c r="E59" s="8">
        <f t="shared" si="3"/>
        <v>0.20000000000000018</v>
      </c>
      <c r="F59" s="13">
        <f t="shared" si="4"/>
        <v>1</v>
      </c>
      <c r="G59" s="8">
        <f t="shared" si="5"/>
        <v>0.20000000000000018</v>
      </c>
      <c r="H59">
        <f t="shared" si="6"/>
        <v>11.91</v>
      </c>
      <c r="I59">
        <f t="shared" si="7"/>
        <v>8.0999999999999753E-3</v>
      </c>
    </row>
    <row r="60" spans="3:10" ht="15.5" x14ac:dyDescent="0.35">
      <c r="C60" s="10">
        <v>6</v>
      </c>
      <c r="D60" s="11">
        <v>32</v>
      </c>
      <c r="E60" s="8">
        <f t="shared" si="3"/>
        <v>2.2000000000000002</v>
      </c>
      <c r="F60" s="13">
        <f t="shared" si="4"/>
        <v>21</v>
      </c>
      <c r="G60" s="8">
        <f t="shared" si="5"/>
        <v>46.2</v>
      </c>
      <c r="H60">
        <f t="shared" si="6"/>
        <v>21.09</v>
      </c>
      <c r="I60">
        <f t="shared" si="7"/>
        <v>119.02810000000001</v>
      </c>
    </row>
    <row r="61" spans="3:10" x14ac:dyDescent="0.35">
      <c r="I61">
        <f>SUM(I51:I60)</f>
        <v>284.73540000000003</v>
      </c>
      <c r="J61" t="s">
        <v>45</v>
      </c>
    </row>
    <row r="64" spans="3:10" x14ac:dyDescent="0.35">
      <c r="C64" s="1" t="s">
        <v>42</v>
      </c>
    </row>
    <row r="65" spans="3:10" x14ac:dyDescent="0.35">
      <c r="C65" s="5">
        <f>D41/(10-2)</f>
        <v>35.591836734693871</v>
      </c>
      <c r="D65" t="s">
        <v>45</v>
      </c>
    </row>
    <row r="66" spans="3:10" x14ac:dyDescent="0.35">
      <c r="C66" s="1" t="s">
        <v>44</v>
      </c>
    </row>
    <row r="67" spans="3:10" x14ac:dyDescent="0.35">
      <c r="C67" s="5">
        <f>SQRT(C65)</f>
        <v>5.9658894336631709</v>
      </c>
    </row>
    <row r="71" spans="3:10" ht="15.5" x14ac:dyDescent="0.35">
      <c r="C71" s="19" t="s">
        <v>47</v>
      </c>
      <c r="D71" s="15"/>
      <c r="E71" s="15"/>
      <c r="F71" s="18"/>
      <c r="G71" s="15"/>
      <c r="H71" s="15"/>
      <c r="I71" s="15"/>
      <c r="J71" s="15"/>
    </row>
    <row r="73" spans="3:10" x14ac:dyDescent="0.35">
      <c r="C73" s="1" t="s">
        <v>46</v>
      </c>
      <c r="F73" s="5" t="s">
        <v>48</v>
      </c>
    </row>
    <row r="74" spans="3:10" x14ac:dyDescent="0.35">
      <c r="C74" s="5">
        <f>(C67/D18)*100</f>
        <v>54.235358487847009</v>
      </c>
      <c r="D74" s="20">
        <v>0.54</v>
      </c>
    </row>
    <row r="75" spans="3:10" x14ac:dyDescent="0.35">
      <c r="C75" t="s">
        <v>49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B661-491B-4991-931C-3CECF4C7CAF3}">
  <dimension ref="B2:T33"/>
  <sheetViews>
    <sheetView zoomScale="77" workbookViewId="0">
      <selection activeCell="L18" sqref="L18"/>
    </sheetView>
  </sheetViews>
  <sheetFormatPr defaultRowHeight="14.5" x14ac:dyDescent="0.35"/>
  <cols>
    <col min="18" max="18" width="9.81640625" bestFit="1" customWidth="1"/>
  </cols>
  <sheetData>
    <row r="2" spans="2:20" x14ac:dyDescent="0.35">
      <c r="B2" t="s">
        <v>50</v>
      </c>
    </row>
    <row r="4" spans="2:20" ht="15" thickBot="1" x14ac:dyDescent="0.4"/>
    <row r="5" spans="2:20" ht="16" thickBot="1" x14ac:dyDescent="0.4">
      <c r="B5" s="21"/>
      <c r="C5" s="22" t="s">
        <v>51</v>
      </c>
      <c r="D5" s="22" t="s">
        <v>52</v>
      </c>
      <c r="E5" s="23" t="s">
        <v>53</v>
      </c>
      <c r="G5" s="21"/>
      <c r="H5" s="22" t="s">
        <v>51</v>
      </c>
      <c r="I5" s="22" t="s">
        <v>52</v>
      </c>
      <c r="J5" s="23" t="s">
        <v>53</v>
      </c>
      <c r="L5" s="21"/>
      <c r="M5" s="22" t="s">
        <v>51</v>
      </c>
      <c r="N5" s="22" t="s">
        <v>52</v>
      </c>
      <c r="O5" s="23" t="s">
        <v>53</v>
      </c>
      <c r="Q5" s="21"/>
      <c r="R5" s="22" t="s">
        <v>51</v>
      </c>
      <c r="S5" s="22" t="s">
        <v>52</v>
      </c>
      <c r="T5" s="23" t="s">
        <v>53</v>
      </c>
    </row>
    <row r="6" spans="2:20" ht="16" thickBot="1" x14ac:dyDescent="0.4">
      <c r="B6" s="24" t="s">
        <v>54</v>
      </c>
      <c r="C6" s="4">
        <v>25</v>
      </c>
      <c r="D6" s="4">
        <v>25</v>
      </c>
      <c r="E6" s="4">
        <f>SUM(C6:D6)</f>
        <v>50</v>
      </c>
      <c r="G6" s="24" t="s">
        <v>54</v>
      </c>
      <c r="H6" s="4">
        <v>28</v>
      </c>
      <c r="I6" s="4">
        <v>22</v>
      </c>
      <c r="J6" s="4">
        <f>SUM(H6:I6)</f>
        <v>50</v>
      </c>
      <c r="L6" s="24" t="s">
        <v>54</v>
      </c>
      <c r="M6" s="4">
        <v>40</v>
      </c>
      <c r="N6" s="4">
        <v>10</v>
      </c>
      <c r="O6" s="4"/>
      <c r="Q6" s="24" t="s">
        <v>54</v>
      </c>
      <c r="R6" s="4">
        <v>50</v>
      </c>
      <c r="S6" s="4">
        <v>0</v>
      </c>
      <c r="T6" s="4">
        <f>SUM(R6:S6)</f>
        <v>50</v>
      </c>
    </row>
    <row r="7" spans="2:20" ht="31.5" thickBot="1" x14ac:dyDescent="0.4">
      <c r="B7" s="24" t="s">
        <v>55</v>
      </c>
      <c r="C7" s="4">
        <v>25</v>
      </c>
      <c r="D7" s="4">
        <v>25</v>
      </c>
      <c r="E7" s="4">
        <f>SUM(C7:D7)</f>
        <v>50</v>
      </c>
      <c r="G7" s="24" t="s">
        <v>55</v>
      </c>
      <c r="H7" s="4">
        <v>22</v>
      </c>
      <c r="I7" s="4">
        <v>28</v>
      </c>
      <c r="J7" s="4">
        <f>SUM(H7:I7)</f>
        <v>50</v>
      </c>
      <c r="L7" s="24" t="s">
        <v>55</v>
      </c>
      <c r="M7" s="4">
        <v>10</v>
      </c>
      <c r="N7" s="4">
        <v>40</v>
      </c>
      <c r="O7" s="4"/>
      <c r="Q7" s="24" t="s">
        <v>55</v>
      </c>
      <c r="R7" s="4">
        <v>0</v>
      </c>
      <c r="S7" s="4">
        <v>50</v>
      </c>
      <c r="T7" s="4">
        <f>SUM(R7:S7)</f>
        <v>50</v>
      </c>
    </row>
    <row r="8" spans="2:20" ht="16" thickBot="1" x14ac:dyDescent="0.4">
      <c r="B8" s="25" t="s">
        <v>53</v>
      </c>
      <c r="C8" s="4">
        <f>SUM(C6:C7)</f>
        <v>50</v>
      </c>
      <c r="D8" s="4">
        <f>SUM(D6:D7)</f>
        <v>50</v>
      </c>
      <c r="E8" s="4">
        <f>SUM(E6:E7)</f>
        <v>100</v>
      </c>
      <c r="G8" s="25" t="s">
        <v>53</v>
      </c>
      <c r="H8" s="4">
        <f>SUM(H6:H7)</f>
        <v>50</v>
      </c>
      <c r="I8" s="4">
        <f>SUM(I6:I7)</f>
        <v>50</v>
      </c>
      <c r="J8" s="4">
        <f>SUM(J6:J7)</f>
        <v>100</v>
      </c>
      <c r="L8" s="25" t="s">
        <v>53</v>
      </c>
      <c r="M8" s="4"/>
      <c r="N8" s="4"/>
      <c r="O8" s="4"/>
      <c r="Q8" s="25" t="s">
        <v>53</v>
      </c>
      <c r="R8" s="4">
        <f>SUM(R6:R7)</f>
        <v>50</v>
      </c>
      <c r="S8" s="4">
        <f>SUM(S6:S7)</f>
        <v>50</v>
      </c>
      <c r="T8" s="4">
        <f>SUM(T6:T7)</f>
        <v>100</v>
      </c>
    </row>
    <row r="10" spans="2:20" x14ac:dyDescent="0.35">
      <c r="R10">
        <f>T8*(ABS(R6*S7-S6*R7)-0.5*T8)^2</f>
        <v>600250000</v>
      </c>
      <c r="T10" s="1" t="s">
        <v>70</v>
      </c>
    </row>
    <row r="11" spans="2:20" ht="15.5" x14ac:dyDescent="0.35">
      <c r="B11" s="27" t="s">
        <v>56</v>
      </c>
      <c r="H11">
        <f>J8*(H6*I7-I6*H7)^2</f>
        <v>9000000</v>
      </c>
      <c r="R11">
        <f>R8*S8*T6*T7</f>
        <v>6250000</v>
      </c>
      <c r="T11">
        <f>R10/R11</f>
        <v>96.04</v>
      </c>
    </row>
    <row r="12" spans="2:20" ht="15.5" x14ac:dyDescent="0.35">
      <c r="B12" s="27" t="s">
        <v>57</v>
      </c>
    </row>
    <row r="13" spans="2:20" ht="15.5" x14ac:dyDescent="0.35">
      <c r="B13" s="26"/>
      <c r="R13" s="1" t="s">
        <v>69</v>
      </c>
    </row>
    <row r="14" spans="2:20" x14ac:dyDescent="0.35">
      <c r="R14" s="31">
        <f>SQRT(T11/T8)</f>
        <v>0.98</v>
      </c>
    </row>
    <row r="15" spans="2:20" x14ac:dyDescent="0.35">
      <c r="H15" t="s">
        <v>69</v>
      </c>
    </row>
    <row r="18" spans="2:12" x14ac:dyDescent="0.35">
      <c r="B18">
        <f>E8*(C6*D7-D6*C7)^2</f>
        <v>0</v>
      </c>
      <c r="C18" t="s">
        <v>68</v>
      </c>
    </row>
    <row r="24" spans="2:12" ht="15.5" x14ac:dyDescent="0.35">
      <c r="B24" s="27"/>
    </row>
    <row r="25" spans="2:12" ht="15.5" x14ac:dyDescent="0.35">
      <c r="B25" s="28"/>
    </row>
    <row r="26" spans="2:12" ht="15.5" x14ac:dyDescent="0.35">
      <c r="B26" s="27"/>
    </row>
    <row r="27" spans="2:12" ht="15.5" x14ac:dyDescent="0.35">
      <c r="B27" s="27"/>
    </row>
    <row r="29" spans="2:12" ht="16" thickBot="1" x14ac:dyDescent="0.4">
      <c r="B29" s="27"/>
      <c r="I29" s="26" t="s">
        <v>58</v>
      </c>
    </row>
    <row r="30" spans="2:12" ht="16" thickBot="1" x14ac:dyDescent="0.4">
      <c r="I30" s="21"/>
      <c r="J30" s="22" t="s">
        <v>7</v>
      </c>
      <c r="K30" s="22" t="s">
        <v>8</v>
      </c>
      <c r="L30" s="22" t="s">
        <v>53</v>
      </c>
    </row>
    <row r="31" spans="2:12" ht="16" thickBot="1" x14ac:dyDescent="0.4">
      <c r="B31" s="27"/>
      <c r="I31" s="24" t="s">
        <v>7</v>
      </c>
      <c r="J31" s="30" t="s">
        <v>59</v>
      </c>
      <c r="K31" s="30" t="s">
        <v>60</v>
      </c>
      <c r="L31" s="4" t="s">
        <v>61</v>
      </c>
    </row>
    <row r="32" spans="2:12" ht="16" thickBot="1" x14ac:dyDescent="0.4">
      <c r="I32" s="24" t="s">
        <v>8</v>
      </c>
      <c r="J32" s="30" t="s">
        <v>62</v>
      </c>
      <c r="K32" s="30" t="s">
        <v>63</v>
      </c>
      <c r="L32" s="4" t="s">
        <v>64</v>
      </c>
    </row>
    <row r="33" spans="2:12" ht="31.5" thickBot="1" x14ac:dyDescent="0.4">
      <c r="B33" s="29"/>
      <c r="I33" s="24" t="s">
        <v>53</v>
      </c>
      <c r="J33" s="4" t="s">
        <v>65</v>
      </c>
      <c r="K33" s="4" t="s">
        <v>66</v>
      </c>
      <c r="L33" s="4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korelacja i regresja liniowa</vt:lpstr>
      <vt:lpstr>kkorelacja cech jakościowych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Pstrong</dc:creator>
  <cp:lastModifiedBy>Aleksandra Pstrong</cp:lastModifiedBy>
  <dcterms:created xsi:type="dcterms:W3CDTF">2023-01-10T10:34:52Z</dcterms:created>
  <dcterms:modified xsi:type="dcterms:W3CDTF">2023-01-24T05:59:36Z</dcterms:modified>
</cp:coreProperties>
</file>