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<sst xmlns="http://schemas.openxmlformats.org/spreadsheetml/2006/main" count="148" uniqueCount="109">
  <si>
    <t>Partner budget Horizon 2020</t>
  </si>
  <si>
    <t>Project</t>
  </si>
  <si>
    <t>PPCAP</t>
  </si>
  <si>
    <t>Percentage of overheads:</t>
  </si>
  <si>
    <t>Organisation full name</t>
  </si>
  <si>
    <t>Elektrotehnički fakultet</t>
  </si>
  <si>
    <t>Funding on Research:</t>
  </si>
  <si>
    <t>Organisation short name</t>
  </si>
  <si>
    <t>ETF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</si>
  <si>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</si>
  <si>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</si>
  <si>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</si>
  <si>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</si>
  <si>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</si>
  <si>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</si>
  <si>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</si>
  <si>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</si>
  <si>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</si>
  <si>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</si>
  <si>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</si>
  <si>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</si>
  <si>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</si>
  <si>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</si>
  <si>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</si>
  <si>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</si>
  <si>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</si>
  <si>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</si>
  <si>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</si>
  <si>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</si>
  <si>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</si>
  <si>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</si>
  <si>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</si>
  <si>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</si>
  <si>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</si>
  <si>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</si>
  <si>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</si>
  <si>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</si>
  <si>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</si>
  <si>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</si>
  <si>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</si>
  <si>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</si>
  <si>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</si>
  <si>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</si>
  <si>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</si>
  <si>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</si>
  <si>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</si>
  <si>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</si>
  <si>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</si>
  <si>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</si>
  <si>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</si>
  <si>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</si>
  <si>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</si>
  <si>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</si>
  <si>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72000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</si>
  <si>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</si>
  <si>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</si>
  <si>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</si>
  <si>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</si>
  <si>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</si>
  <si>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</si>
  <si>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</si>
  <si>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</si>
  <si>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</si>
  <si>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</si>
  <si>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</si>
  <si>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</si>
  <si>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</si>
  <si>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</si>
  <si>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</si>
  <si>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</si>
  <si>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</si>
  <si>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</si>
  <si>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</si>
  <si>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</si>
  <si>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</si>
  <si>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</si>
  <si>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</si>
  <si>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</si>
  <si>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WHO</t>
  </si>
  <si>
    <t>World Health Organisation</t>
  </si>
  <si>
    <t>Švajcarska</t>
  </si>
  <si>
    <t>Beograd</t>
  </si>
  <si>
    <t>Ženeva</t>
  </si>
  <si>
    <t>WP11</t>
  </si>
  <si>
    <t>ETH</t>
  </si>
  <si>
    <t>Swiss Federal Institute of Technology</t>
  </si>
  <si>
    <t>Cirih</t>
  </si>
  <si>
    <t>Nature, type and specification of the item</t>
  </si>
  <si>
    <t>Amount ExcludingVAT (EUR) per unit</t>
  </si>
  <si>
    <t>Quantity</t>
  </si>
  <si>
    <t>WP6, WP7</t>
  </si>
  <si>
    <t>Intelis</t>
  </si>
  <si>
    <t>Srbija</t>
  </si>
  <si>
    <t>Jaki harverski uređaji koji bi podržali zahtevna izučavanja i treniranja mreže</t>
  </si>
  <si>
    <t>WP5</t>
  </si>
  <si>
    <t>Licence i server</t>
  </si>
  <si>
    <t>WP8</t>
  </si>
  <si>
    <t>Alati i hardver</t>
  </si>
  <si>
    <t>WP9</t>
  </si>
  <si>
    <t>WP10, WP12</t>
  </si>
  <si>
    <t>Alati za testiranje, hardver</t>
  </si>
  <si>
    <t>WP1 WP2</t>
  </si>
  <si>
    <t>Enisa</t>
  </si>
  <si>
    <t>European Network and Information Security Agency</t>
  </si>
  <si>
    <t>Istraživanje o pravnim aktima svih država Evrope koji se tiču poverljivosti informacija i privatnosti (JMBG, praćenje lokacije...)</t>
  </si>
  <si>
    <t>WP8, WP13</t>
  </si>
  <si>
    <t>WWTranslations</t>
  </si>
  <si>
    <t>Worldwide translations</t>
  </si>
  <si>
    <t>Usluge prevođenja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</si>
</sst>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9" numFmtId="0" xfId="0" applyAlignment="1" applyBorder="1" applyFont="1">
      <alignment vertical="bottom"/>
    </xf>
    <xf borderId="3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5" fillId="0" fontId="10" numFmtId="164" xfId="0" applyAlignment="1" applyBorder="1" applyFont="1" applyNumberFormat="1">
      <alignment readingOrder="0"/>
    </xf>
    <xf borderId="5" fillId="3" fontId="11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0" numFmtId="164" xfId="0" applyBorder="1" applyFont="1" applyNumberForma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center"/>
    </xf>
    <xf borderId="5" fillId="0" fontId="11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10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10" numFmtId="164" xfId="0" applyBorder="1" applyFont="1" applyNumberFormat="1"/>
    <xf borderId="4" fillId="0" fontId="10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4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3" numFmtId="0" xfId="0" applyBorder="1" applyFont="1"/>
    <xf borderId="5" fillId="2" fontId="14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vertical="center"/>
    </xf>
    <xf borderId="5" fillId="6" fontId="14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4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25.25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0.7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5" t="s">
        <v>29</v>
      </c>
      <c r="P13" s="24" t="s">
        <v>30</v>
      </c>
      <c r="Q13" s="24" t="s">
        <v>31</v>
      </c>
      <c r="R13" s="26" t="s">
        <v>32</v>
      </c>
      <c r="S13" s="24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>
        <v>2.0</v>
      </c>
      <c r="E14" s="31"/>
      <c r="F14" s="31">
        <v>1.0</v>
      </c>
      <c r="G14" s="31"/>
      <c r="H14" s="31">
        <v>27.0</v>
      </c>
      <c r="I14" s="32">
        <f t="shared" ref="I14:I26" si="1">+SUM(D14:H14)</f>
        <v>30</v>
      </c>
      <c r="J14" s="33">
        <v>54000.0</v>
      </c>
      <c r="K14" s="33">
        <v>44000.0</v>
      </c>
      <c r="L14" s="33">
        <v>51000.0</v>
      </c>
      <c r="M14" s="33">
        <v>10000.0</v>
      </c>
      <c r="N14" s="34"/>
      <c r="O14" s="35">
        <f>+$O$4*(J14+K14+M14-N14)</f>
        <v>27000</v>
      </c>
      <c r="P14" s="34"/>
      <c r="Q14" s="34">
        <f t="shared" ref="Q14:Q22" si="2">+J14+K14+L14+M14+O14+P14</f>
        <v>186000</v>
      </c>
      <c r="R14" s="35"/>
      <c r="S14" s="36">
        <f t="shared" ref="S14:S22" si="3">+Q14-R14</f>
        <v>186000</v>
      </c>
    </row>
    <row r="15" ht="14.25" customHeight="1">
      <c r="A15" s="28" t="s">
        <v>35</v>
      </c>
      <c r="B15" s="29"/>
      <c r="C15" s="30"/>
      <c r="D15" s="31">
        <v>4.0</v>
      </c>
      <c r="E15" s="31">
        <v>2.0</v>
      </c>
      <c r="F15" s="31">
        <v>2.0</v>
      </c>
      <c r="G15" s="31"/>
      <c r="H15" s="31">
        <v>2.0</v>
      </c>
      <c r="I15" s="32">
        <f t="shared" si="1"/>
        <v>10</v>
      </c>
      <c r="J15" s="33">
        <v>15000.0</v>
      </c>
      <c r="K15" s="34"/>
      <c r="L15" s="34"/>
      <c r="M15" s="34"/>
      <c r="N15" s="34"/>
      <c r="O15" s="35">
        <f t="shared" ref="O15:O22" si="4">+$O$4*(J15+K15-N15)</f>
        <v>3750</v>
      </c>
      <c r="P15" s="34"/>
      <c r="Q15" s="34">
        <f t="shared" si="2"/>
        <v>18750</v>
      </c>
      <c r="R15" s="35"/>
      <c r="S15" s="36">
        <f t="shared" si="3"/>
        <v>18750</v>
      </c>
    </row>
    <row r="16" ht="14.25" customHeight="1">
      <c r="A16" s="28" t="s">
        <v>36</v>
      </c>
      <c r="B16" s="29"/>
      <c r="C16" s="30"/>
      <c r="D16" s="31">
        <v>3.0</v>
      </c>
      <c r="E16" s="31"/>
      <c r="F16" s="31">
        <v>5.0</v>
      </c>
      <c r="G16" s="31"/>
      <c r="H16" s="31">
        <v>1.0</v>
      </c>
      <c r="I16" s="32">
        <f t="shared" si="1"/>
        <v>9</v>
      </c>
      <c r="J16" s="33">
        <v>13500.0</v>
      </c>
      <c r="K16" s="34"/>
      <c r="L16" s="34"/>
      <c r="M16" s="34"/>
      <c r="N16" s="34"/>
      <c r="O16" s="35">
        <f t="shared" si="4"/>
        <v>3375</v>
      </c>
      <c r="P16" s="34"/>
      <c r="Q16" s="34">
        <f t="shared" si="2"/>
        <v>16875</v>
      </c>
      <c r="R16" s="35"/>
      <c r="S16" s="36">
        <f t="shared" si="3"/>
        <v>16875</v>
      </c>
    </row>
    <row r="17" ht="14.25" customHeight="1">
      <c r="A17" s="28" t="s">
        <v>37</v>
      </c>
      <c r="B17" s="29"/>
      <c r="C17" s="30"/>
      <c r="D17" s="37"/>
      <c r="E17" s="37"/>
      <c r="F17" s="37"/>
      <c r="G17" s="37"/>
      <c r="H17" s="37"/>
      <c r="I17" s="32">
        <f t="shared" si="1"/>
        <v>0</v>
      </c>
      <c r="J17" s="34"/>
      <c r="K17" s="34"/>
      <c r="L17" s="34"/>
      <c r="M17" s="34"/>
      <c r="N17" s="34"/>
      <c r="O17" s="35">
        <f t="shared" si="4"/>
        <v>0</v>
      </c>
      <c r="P17" s="34"/>
      <c r="Q17" s="34">
        <f t="shared" si="2"/>
        <v>0</v>
      </c>
      <c r="R17" s="35"/>
      <c r="S17" s="36">
        <f t="shared" si="3"/>
        <v>0</v>
      </c>
    </row>
    <row r="18" ht="14.25" customHeight="1">
      <c r="A18" s="28" t="s">
        <v>38</v>
      </c>
      <c r="B18" s="29"/>
      <c r="C18" s="30"/>
      <c r="D18" s="37"/>
      <c r="E18" s="37"/>
      <c r="F18" s="31">
        <v>2.0</v>
      </c>
      <c r="G18" s="37"/>
      <c r="H18" s="31"/>
      <c r="I18" s="32">
        <f t="shared" si="1"/>
        <v>2</v>
      </c>
      <c r="J18" s="33">
        <v>3000.0</v>
      </c>
      <c r="K18" s="33">
        <v>8000.0</v>
      </c>
      <c r="L18" s="34"/>
      <c r="M18" s="34"/>
      <c r="N18" s="34"/>
      <c r="O18" s="35">
        <f t="shared" si="4"/>
        <v>2750</v>
      </c>
      <c r="P18" s="34"/>
      <c r="Q18" s="34">
        <f t="shared" si="2"/>
        <v>13750</v>
      </c>
      <c r="R18" s="35"/>
      <c r="S18" s="36">
        <f t="shared" si="3"/>
        <v>13750</v>
      </c>
    </row>
    <row r="19" ht="14.25" customHeight="1">
      <c r="A19" s="28" t="s">
        <v>39</v>
      </c>
      <c r="B19" s="29"/>
      <c r="C19" s="30"/>
      <c r="D19" s="31"/>
      <c r="E19" s="31"/>
      <c r="F19" s="31"/>
      <c r="G19" s="37"/>
      <c r="H19" s="31"/>
      <c r="I19" s="32">
        <f t="shared" si="1"/>
        <v>0</v>
      </c>
      <c r="J19" s="34"/>
      <c r="K19" s="33">
        <v>64000.0</v>
      </c>
      <c r="L19" s="34"/>
      <c r="M19" s="34"/>
      <c r="N19" s="34"/>
      <c r="O19" s="35">
        <f t="shared" si="4"/>
        <v>16000</v>
      </c>
      <c r="P19" s="34"/>
      <c r="Q19" s="34">
        <f t="shared" si="2"/>
        <v>80000</v>
      </c>
      <c r="R19" s="35"/>
      <c r="S19" s="36">
        <f t="shared" si="3"/>
        <v>80000</v>
      </c>
    </row>
    <row r="20" ht="14.25" customHeight="1">
      <c r="A20" s="28" t="s">
        <v>40</v>
      </c>
      <c r="B20" s="29"/>
      <c r="C20" s="30"/>
      <c r="D20" s="31">
        <v>3.0</v>
      </c>
      <c r="E20" s="31">
        <v>2.0</v>
      </c>
      <c r="F20" s="31">
        <v>6.0</v>
      </c>
      <c r="G20" s="37"/>
      <c r="H20" s="31">
        <v>1.0</v>
      </c>
      <c r="I20" s="32">
        <f t="shared" si="1"/>
        <v>12</v>
      </c>
      <c r="J20" s="33">
        <v>18000.0</v>
      </c>
      <c r="K20" s="34"/>
      <c r="L20" s="34"/>
      <c r="M20" s="34"/>
      <c r="N20" s="34"/>
      <c r="O20" s="35">
        <f t="shared" si="4"/>
        <v>4500</v>
      </c>
      <c r="P20" s="34"/>
      <c r="Q20" s="34">
        <f t="shared" si="2"/>
        <v>22500</v>
      </c>
      <c r="R20" s="35"/>
      <c r="S20" s="36">
        <f t="shared" si="3"/>
        <v>22500</v>
      </c>
    </row>
    <row r="21" ht="14.25" customHeight="1">
      <c r="A21" s="28" t="s">
        <v>41</v>
      </c>
      <c r="B21" s="29"/>
      <c r="C21" s="30"/>
      <c r="D21" s="37"/>
      <c r="E21" s="31">
        <v>1.0</v>
      </c>
      <c r="F21" s="31">
        <v>18.0</v>
      </c>
      <c r="G21" s="37"/>
      <c r="H21" s="31">
        <v>1.0</v>
      </c>
      <c r="I21" s="32">
        <f t="shared" si="1"/>
        <v>20</v>
      </c>
      <c r="J21" s="33">
        <v>31000.0</v>
      </c>
      <c r="K21" s="33">
        <v>5000.0</v>
      </c>
      <c r="L21" s="33">
        <v>25000.0</v>
      </c>
      <c r="M21" s="34"/>
      <c r="N21" s="34"/>
      <c r="O21" s="35">
        <f t="shared" si="4"/>
        <v>9000</v>
      </c>
      <c r="P21" s="34"/>
      <c r="Q21" s="34">
        <f t="shared" si="2"/>
        <v>70000</v>
      </c>
      <c r="R21" s="35"/>
      <c r="S21" s="36">
        <f t="shared" si="3"/>
        <v>70000</v>
      </c>
    </row>
    <row r="22" ht="14.25" customHeight="1">
      <c r="A22" s="28" t="s">
        <v>42</v>
      </c>
      <c r="B22" s="29"/>
      <c r="C22" s="30"/>
      <c r="D22" s="37"/>
      <c r="E22" s="31">
        <v>1.0</v>
      </c>
      <c r="F22" s="31">
        <v>16.0</v>
      </c>
      <c r="G22" s="37"/>
      <c r="H22" s="31">
        <v>1.0</v>
      </c>
      <c r="I22" s="32">
        <f t="shared" si="1"/>
        <v>18</v>
      </c>
      <c r="J22" s="33">
        <v>28000.0</v>
      </c>
      <c r="K22" s="33">
        <v>5000.0</v>
      </c>
      <c r="L22" s="34"/>
      <c r="M22" s="34"/>
      <c r="N22" s="34"/>
      <c r="O22" s="35">
        <f t="shared" si="4"/>
        <v>8250</v>
      </c>
      <c r="P22" s="34"/>
      <c r="Q22" s="34">
        <f t="shared" si="2"/>
        <v>41250</v>
      </c>
      <c r="R22" s="35"/>
      <c r="S22" s="36">
        <f t="shared" si="3"/>
        <v>41250</v>
      </c>
    </row>
    <row r="23" ht="14.25" customHeight="1">
      <c r="A23" s="28" t="s">
        <v>43</v>
      </c>
      <c r="B23" s="38"/>
      <c r="C23" s="38"/>
      <c r="D23" s="37"/>
      <c r="E23" s="37"/>
      <c r="F23" s="31">
        <v>2.0</v>
      </c>
      <c r="G23" s="31">
        <v>1.0</v>
      </c>
      <c r="H23" s="31">
        <v>1.0</v>
      </c>
      <c r="I23" s="32">
        <f t="shared" si="1"/>
        <v>4</v>
      </c>
      <c r="J23" s="33">
        <v>6000.0</v>
      </c>
      <c r="K23" s="33">
        <v>2000.0</v>
      </c>
      <c r="L23" s="34"/>
      <c r="M23" s="34"/>
      <c r="N23" s="34"/>
      <c r="O23" s="35"/>
      <c r="P23" s="34"/>
      <c r="Q23" s="34"/>
      <c r="R23" s="35"/>
      <c r="S23" s="35"/>
    </row>
    <row r="24" ht="14.25" customHeight="1">
      <c r="A24" s="28" t="s">
        <v>44</v>
      </c>
      <c r="B24" s="38"/>
      <c r="C24" s="38"/>
      <c r="D24" s="31">
        <v>10.0</v>
      </c>
      <c r="E24" s="37"/>
      <c r="F24" s="31">
        <v>9.0</v>
      </c>
      <c r="G24" s="31"/>
      <c r="H24" s="31">
        <v>1.0</v>
      </c>
      <c r="I24" s="32">
        <f t="shared" si="1"/>
        <v>20</v>
      </c>
      <c r="J24" s="33">
        <v>30000.0</v>
      </c>
      <c r="K24" s="33">
        <v>28000.0</v>
      </c>
      <c r="L24" s="34"/>
      <c r="M24" s="34"/>
      <c r="N24" s="34"/>
      <c r="O24" s="35"/>
      <c r="P24" s="34"/>
      <c r="Q24" s="34"/>
      <c r="R24" s="35"/>
      <c r="S24" s="35"/>
    </row>
    <row r="25" ht="14.25" customHeight="1">
      <c r="A25" s="28" t="s">
        <v>45</v>
      </c>
      <c r="B25" s="38"/>
      <c r="C25" s="38"/>
      <c r="D25" s="37"/>
      <c r="E25" s="31">
        <v>1.0</v>
      </c>
      <c r="F25" s="31">
        <v>2.0</v>
      </c>
      <c r="G25" s="37"/>
      <c r="H25" s="31">
        <v>1.0</v>
      </c>
      <c r="I25" s="32">
        <f t="shared" si="1"/>
        <v>4</v>
      </c>
      <c r="J25" s="33">
        <v>7000.0</v>
      </c>
      <c r="K25" s="34"/>
      <c r="L25" s="34"/>
      <c r="M25" s="34"/>
      <c r="N25" s="34"/>
      <c r="O25" s="35"/>
      <c r="P25" s="34"/>
      <c r="Q25" s="34"/>
      <c r="R25" s="35"/>
      <c r="S25" s="35"/>
    </row>
    <row r="26" ht="14.25" customHeight="1">
      <c r="A26" s="28" t="s">
        <v>46</v>
      </c>
      <c r="B26" s="29"/>
      <c r="C26" s="30"/>
      <c r="D26" s="37"/>
      <c r="E26" s="37"/>
      <c r="F26" s="37"/>
      <c r="G26" s="37"/>
      <c r="H26" s="31"/>
      <c r="I26" s="32">
        <f t="shared" si="1"/>
        <v>0</v>
      </c>
      <c r="J26" s="34"/>
      <c r="K26" s="34"/>
      <c r="L26" s="34"/>
      <c r="M26" s="34"/>
      <c r="N26" s="34"/>
      <c r="O26" s="35">
        <f>+$O$4*(J26+K26-N26)</f>
        <v>0</v>
      </c>
      <c r="P26" s="34"/>
      <c r="Q26" s="34">
        <f>+J26+K26+L26+M26+O26+P26</f>
        <v>0</v>
      </c>
      <c r="R26" s="35"/>
      <c r="S26" s="36">
        <f>+Q26-R26</f>
        <v>0</v>
      </c>
    </row>
    <row r="27" ht="14.25" customHeight="1">
      <c r="A27" s="39" t="s">
        <v>23</v>
      </c>
      <c r="B27" s="6"/>
      <c r="C27" s="7"/>
      <c r="D27" s="37">
        <f t="shared" ref="D27:S27" si="5">SUM(D14:D26)</f>
        <v>22</v>
      </c>
      <c r="E27" s="37">
        <f t="shared" si="5"/>
        <v>7</v>
      </c>
      <c r="F27" s="37">
        <f t="shared" si="5"/>
        <v>63</v>
      </c>
      <c r="G27" s="37">
        <f t="shared" si="5"/>
        <v>1</v>
      </c>
      <c r="H27" s="37">
        <f t="shared" si="5"/>
        <v>36</v>
      </c>
      <c r="I27" s="40">
        <f t="shared" si="5"/>
        <v>129</v>
      </c>
      <c r="J27" s="41">
        <f t="shared" si="5"/>
        <v>205500</v>
      </c>
      <c r="K27" s="41">
        <f t="shared" si="5"/>
        <v>156000</v>
      </c>
      <c r="L27" s="41">
        <f t="shared" si="5"/>
        <v>76000</v>
      </c>
      <c r="M27" s="41">
        <f t="shared" si="5"/>
        <v>10000</v>
      </c>
      <c r="N27" s="41">
        <f t="shared" si="5"/>
        <v>0</v>
      </c>
      <c r="O27" s="41">
        <f t="shared" si="5"/>
        <v>74625</v>
      </c>
      <c r="P27" s="41">
        <f t="shared" si="5"/>
        <v>0</v>
      </c>
      <c r="Q27" s="41">
        <f t="shared" si="5"/>
        <v>449125</v>
      </c>
      <c r="R27" s="42">
        <f t="shared" si="5"/>
        <v>0</v>
      </c>
      <c r="S27" s="43">
        <f t="shared" si="5"/>
        <v>449125</v>
      </c>
      <c r="T27" s="44"/>
    </row>
    <row r="28" ht="14.25" customHeight="1">
      <c r="A28" s="45"/>
      <c r="B28" s="45"/>
      <c r="C28" s="45"/>
      <c r="D28" s="46"/>
      <c r="E28" s="46"/>
      <c r="F28" s="46"/>
      <c r="G28" s="46"/>
      <c r="H28" s="46"/>
      <c r="I28" s="46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ht="14.25" customHeight="1">
      <c r="A29" s="45"/>
      <c r="B29" s="45"/>
      <c r="C29" s="45"/>
      <c r="D29" s="47" t="s">
        <v>47</v>
      </c>
      <c r="E29" s="48"/>
      <c r="F29" s="49"/>
      <c r="G29" s="49"/>
      <c r="H29" s="49"/>
      <c r="I29" s="50"/>
      <c r="J29" s="41">
        <f>IF(I27=0,0,(J27/I27))</f>
        <v>1593.023256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ht="14.25" customHeight="1">
      <c r="A30" s="51"/>
      <c r="S30" s="52"/>
    </row>
    <row r="31" ht="14.25" customHeight="1">
      <c r="A31" s="53" t="s">
        <v>48</v>
      </c>
    </row>
    <row r="32" ht="14.2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ht="41.25" customHeight="1">
      <c r="A33" s="53" t="s">
        <v>49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ht="41.25" customHeight="1">
      <c r="A34" s="54" t="str">
        <f>CONCATENATE("participant"," ",J6)</f>
        <v>participant ETF</v>
      </c>
      <c r="B34" s="55"/>
      <c r="C34" s="38" t="s">
        <v>50</v>
      </c>
      <c r="D34" s="56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7" t="s">
        <v>52</v>
      </c>
      <c r="B35" s="7"/>
      <c r="C35" s="58" t="s">
        <v>53</v>
      </c>
      <c r="D35" s="59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2"/>
    </row>
    <row r="36" ht="29.25" customHeight="1">
      <c r="A36" s="57" t="s">
        <v>55</v>
      </c>
      <c r="B36" s="7"/>
      <c r="C36" s="60">
        <v>84000.0</v>
      </c>
      <c r="D36" s="61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2"/>
    </row>
    <row r="37" ht="31.5" customHeight="1">
      <c r="A37" s="57" t="s">
        <v>57</v>
      </c>
      <c r="B37" s="7"/>
      <c r="C37" s="62"/>
      <c r="D37" s="6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2"/>
    </row>
    <row r="38" ht="14.25" customHeight="1">
      <c r="A38" s="63"/>
      <c r="B38" s="63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4.25" customHeight="1"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ht="14.25" customHeight="1">
      <c r="A40" s="54" t="str">
        <f>CONCATENATE("participant"," ",C9)</f>
        <v>participant </v>
      </c>
      <c r="B40" s="55"/>
      <c r="C40" s="38" t="s">
        <v>50</v>
      </c>
      <c r="D40" s="66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7" t="s">
        <v>58</v>
      </c>
      <c r="B41" s="7"/>
      <c r="C41" s="60">
        <v>76000.0</v>
      </c>
      <c r="D41" s="67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2"/>
    </row>
    <row r="42" ht="25.5" customHeight="1">
      <c r="A42" s="57" t="s">
        <v>60</v>
      </c>
      <c r="B42" s="7"/>
      <c r="C42" s="62"/>
      <c r="D42" s="67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2"/>
    </row>
    <row r="43" ht="26.25" customHeight="1">
      <c r="A43" s="57" t="s">
        <v>62</v>
      </c>
      <c r="B43" s="7"/>
      <c r="C43" s="62"/>
      <c r="D43" s="67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2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8.13"/>
    <col customWidth="1" min="4" max="4" width="35.5"/>
    <col customWidth="1" min="5" max="5" width="11.1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68" t="s">
        <v>64</v>
      </c>
      <c r="C2" s="69"/>
      <c r="D2" s="70">
        <f>SUM(P5:P37)</f>
        <v>72000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3" t="s">
        <v>69</v>
      </c>
      <c r="G4" s="73" t="s">
        <v>70</v>
      </c>
      <c r="H4" s="22" t="s">
        <v>71</v>
      </c>
      <c r="I4" s="22" t="s">
        <v>72</v>
      </c>
      <c r="J4" s="22" t="s">
        <v>20</v>
      </c>
      <c r="K4" s="22" t="s">
        <v>21</v>
      </c>
      <c r="L4" s="22" t="s">
        <v>22</v>
      </c>
      <c r="M4" s="74" t="s">
        <v>73</v>
      </c>
      <c r="N4" s="22" t="s">
        <v>74</v>
      </c>
      <c r="O4" s="22" t="s">
        <v>75</v>
      </c>
      <c r="P4" s="75" t="s">
        <v>76</v>
      </c>
    </row>
    <row r="5" ht="14.25" customHeight="1">
      <c r="B5" s="76" t="s">
        <v>77</v>
      </c>
      <c r="C5" s="76" t="s">
        <v>78</v>
      </c>
      <c r="D5" s="76" t="s">
        <v>79</v>
      </c>
      <c r="E5" s="76" t="s">
        <v>80</v>
      </c>
      <c r="F5" s="76" t="s">
        <v>81</v>
      </c>
      <c r="G5" s="76" t="s">
        <v>82</v>
      </c>
      <c r="H5" s="76">
        <v>2.0</v>
      </c>
      <c r="I5" s="77"/>
      <c r="J5" s="76">
        <v>1.0</v>
      </c>
      <c r="K5" s="76"/>
      <c r="L5" s="76">
        <v>4.0</v>
      </c>
      <c r="M5" s="76">
        <v>15.0</v>
      </c>
      <c r="N5" s="76">
        <v>5600.0</v>
      </c>
      <c r="O5" s="76">
        <v>36000.0</v>
      </c>
      <c r="P5" s="77">
        <f t="shared" ref="P5:P6" si="1">N5+O5</f>
        <v>41600</v>
      </c>
    </row>
    <row r="6" ht="14.25" customHeight="1">
      <c r="B6" s="76" t="s">
        <v>83</v>
      </c>
      <c r="C6" s="76" t="s">
        <v>84</v>
      </c>
      <c r="D6" s="76" t="s">
        <v>85</v>
      </c>
      <c r="E6" s="76" t="s">
        <v>80</v>
      </c>
      <c r="F6" s="76" t="s">
        <v>81</v>
      </c>
      <c r="G6" s="76" t="s">
        <v>86</v>
      </c>
      <c r="H6" s="76">
        <v>4.0</v>
      </c>
      <c r="I6" s="77"/>
      <c r="J6" s="76">
        <v>3.0</v>
      </c>
      <c r="K6" s="76"/>
      <c r="L6" s="76">
        <v>1.0</v>
      </c>
      <c r="M6" s="76">
        <v>10.0</v>
      </c>
      <c r="N6" s="76">
        <v>6400.0</v>
      </c>
      <c r="O6" s="76">
        <v>24000.0</v>
      </c>
      <c r="P6" s="77">
        <f t="shared" si="1"/>
        <v>30400</v>
      </c>
    </row>
    <row r="7" ht="14.25" customHeight="1">
      <c r="B7" s="76"/>
      <c r="C7" s="76"/>
      <c r="D7" s="76"/>
      <c r="E7" s="76"/>
      <c r="F7" s="76"/>
      <c r="G7" s="76"/>
      <c r="H7" s="76"/>
      <c r="I7" s="77"/>
      <c r="J7" s="76"/>
      <c r="K7" s="76"/>
      <c r="L7" s="77"/>
      <c r="M7" s="76"/>
      <c r="N7" s="76"/>
      <c r="O7" s="76"/>
      <c r="P7" s="76">
        <v>0.0</v>
      </c>
    </row>
    <row r="8" ht="14.25" customHeight="1">
      <c r="B8" s="76"/>
      <c r="C8" s="76"/>
      <c r="D8" s="76"/>
      <c r="E8" s="76"/>
      <c r="F8" s="76"/>
      <c r="G8" s="76"/>
      <c r="H8" s="76"/>
      <c r="I8" s="77"/>
      <c r="J8" s="76"/>
      <c r="K8" s="76"/>
      <c r="L8" s="77"/>
      <c r="M8" s="76"/>
      <c r="N8" s="76"/>
      <c r="O8" s="76"/>
      <c r="P8" s="76">
        <v>0.0</v>
      </c>
    </row>
    <row r="9" ht="14.25" customHeigh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>
        <f t="shared" ref="P9:P37" si="2">N9+O9</f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>
        <f t="shared" si="2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>
        <f t="shared" si="2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>
        <f t="shared" si="2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>
        <f t="shared" si="2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>
        <f t="shared" si="2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>
        <f t="shared" si="2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>
        <f t="shared" si="2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>
        <f t="shared" si="2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>
        <f t="shared" si="2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>
        <f t="shared" si="2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>
        <f t="shared" si="2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>
        <f t="shared" si="2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>
        <f t="shared" si="2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>
        <f t="shared" si="2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>
        <f t="shared" si="2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>
        <f t="shared" si="2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>
        <f t="shared" si="2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>
        <f t="shared" si="2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>
        <f t="shared" si="2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>
        <f t="shared" si="2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>
        <f t="shared" si="2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>
        <f t="shared" si="2"/>
        <v>0</v>
      </c>
    </row>
    <row r="32" ht="14.2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>
        <f t="shared" si="2"/>
        <v>0</v>
      </c>
    </row>
    <row r="33" ht="14.2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>
        <f t="shared" si="2"/>
        <v>0</v>
      </c>
    </row>
    <row r="34" ht="14.25" customHeight="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>
        <f t="shared" si="2"/>
        <v>0</v>
      </c>
    </row>
    <row r="35" ht="14.25" customHeight="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>
        <f t="shared" si="2"/>
        <v>0</v>
      </c>
    </row>
    <row r="36" ht="14.25" customHeight="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>
        <f t="shared" si="2"/>
        <v>0</v>
      </c>
    </row>
    <row r="37" ht="14.25" customHeight="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>
        <f t="shared" si="2"/>
        <v>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9.63"/>
    <col customWidth="1" min="3" max="3" width="15.75"/>
    <col customWidth="1" min="4" max="4" width="40.13"/>
    <col customWidth="1" min="5" max="5" width="7.25"/>
    <col customWidth="1" min="6" max="6" width="59.38"/>
    <col customWidth="1" min="7" max="7" width="30.25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8" t="s">
        <v>64</v>
      </c>
      <c r="C2" s="69"/>
      <c r="D2" s="70">
        <f>SUM(I5:I31)</f>
        <v>84000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2" t="s">
        <v>87</v>
      </c>
      <c r="G4" s="72" t="s">
        <v>88</v>
      </c>
      <c r="H4" s="72" t="s">
        <v>89</v>
      </c>
      <c r="I4" s="78" t="s">
        <v>76</v>
      </c>
    </row>
    <row r="5" ht="14.25" customHeight="1">
      <c r="B5" s="76" t="s">
        <v>90</v>
      </c>
      <c r="C5" s="76" t="s">
        <v>91</v>
      </c>
      <c r="D5" s="76" t="s">
        <v>91</v>
      </c>
      <c r="E5" s="76" t="s">
        <v>92</v>
      </c>
      <c r="F5" s="76" t="s">
        <v>93</v>
      </c>
      <c r="G5" s="76">
        <v>4000.0</v>
      </c>
      <c r="H5" s="76">
        <v>16.0</v>
      </c>
      <c r="I5" s="77">
        <f t="shared" ref="I5:I31" si="1">G5*H5</f>
        <v>64000</v>
      </c>
    </row>
    <row r="6" ht="14.25" customHeight="1">
      <c r="B6" s="76" t="s">
        <v>94</v>
      </c>
      <c r="C6" s="76" t="s">
        <v>91</v>
      </c>
      <c r="D6" s="76" t="s">
        <v>91</v>
      </c>
      <c r="E6" s="76" t="s">
        <v>92</v>
      </c>
      <c r="F6" s="76" t="s">
        <v>95</v>
      </c>
      <c r="G6" s="76">
        <v>8000.0</v>
      </c>
      <c r="H6" s="76">
        <v>1.0</v>
      </c>
      <c r="I6" s="77">
        <f t="shared" si="1"/>
        <v>8000</v>
      </c>
    </row>
    <row r="7" ht="14.25" customHeight="1">
      <c r="B7" s="76" t="s">
        <v>96</v>
      </c>
      <c r="C7" s="76" t="s">
        <v>91</v>
      </c>
      <c r="D7" s="76" t="s">
        <v>91</v>
      </c>
      <c r="E7" s="76" t="s">
        <v>92</v>
      </c>
      <c r="F7" s="76" t="s">
        <v>97</v>
      </c>
      <c r="G7" s="76">
        <v>500.0</v>
      </c>
      <c r="H7" s="76">
        <v>10.0</v>
      </c>
      <c r="I7" s="77">
        <f t="shared" si="1"/>
        <v>5000</v>
      </c>
    </row>
    <row r="8" ht="14.25" customHeight="1">
      <c r="B8" s="76" t="s">
        <v>98</v>
      </c>
      <c r="C8" s="76" t="s">
        <v>91</v>
      </c>
      <c r="D8" s="76" t="s">
        <v>91</v>
      </c>
      <c r="E8" s="76" t="s">
        <v>92</v>
      </c>
      <c r="F8" s="76" t="s">
        <v>97</v>
      </c>
      <c r="G8" s="76">
        <v>500.0</v>
      </c>
      <c r="H8" s="76">
        <v>10.0</v>
      </c>
      <c r="I8" s="77">
        <f t="shared" si="1"/>
        <v>5000</v>
      </c>
    </row>
    <row r="9" ht="14.25" customHeight="1">
      <c r="B9" s="76" t="s">
        <v>99</v>
      </c>
      <c r="C9" s="76" t="s">
        <v>91</v>
      </c>
      <c r="D9" s="76" t="s">
        <v>91</v>
      </c>
      <c r="E9" s="76" t="s">
        <v>92</v>
      </c>
      <c r="F9" s="76" t="s">
        <v>100</v>
      </c>
      <c r="G9" s="76">
        <v>1000.0</v>
      </c>
      <c r="H9" s="76">
        <v>2.0</v>
      </c>
      <c r="I9" s="77">
        <f t="shared" si="1"/>
        <v>2000</v>
      </c>
    </row>
    <row r="10" ht="14.25" customHeight="1">
      <c r="B10" s="76"/>
      <c r="C10" s="76"/>
      <c r="D10" s="77"/>
      <c r="E10" s="77"/>
      <c r="F10" s="76"/>
      <c r="G10" s="77"/>
      <c r="H10" s="77"/>
      <c r="I10" s="77">
        <f t="shared" si="1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>
        <f t="shared" si="1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>
        <f t="shared" si="1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>
        <f t="shared" si="1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>
        <f t="shared" si="1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>
        <f t="shared" si="1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>
        <f t="shared" si="1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>
        <f t="shared" si="1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>
        <f t="shared" si="1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>
        <f t="shared" si="1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>
        <f t="shared" si="1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>
        <f t="shared" si="1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>
        <f t="shared" si="1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>
        <f t="shared" si="1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>
        <f t="shared" si="1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>
        <f t="shared" si="1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>
        <f t="shared" si="1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>
        <f t="shared" si="1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>
        <f t="shared" si="1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>
        <f t="shared" si="1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>
        <f t="shared" si="1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>
        <f t="shared" si="1"/>
        <v>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13.13"/>
    <col customWidth="1" min="4" max="4" width="39.38"/>
    <col customWidth="1" min="5" max="5" width="7.63"/>
    <col customWidth="1" min="6" max="6" width="91.38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8" t="s">
        <v>64</v>
      </c>
      <c r="C2" s="69"/>
      <c r="D2" s="70">
        <f>SUM(I5:I35)</f>
        <v>76000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2" t="s">
        <v>87</v>
      </c>
      <c r="G4" s="72" t="s">
        <v>88</v>
      </c>
      <c r="H4" s="72" t="s">
        <v>89</v>
      </c>
      <c r="I4" s="78" t="s">
        <v>76</v>
      </c>
    </row>
    <row r="5" ht="14.25" customHeight="1">
      <c r="B5" s="76" t="s">
        <v>101</v>
      </c>
      <c r="C5" s="76" t="s">
        <v>102</v>
      </c>
      <c r="D5" s="76" t="s">
        <v>103</v>
      </c>
      <c r="E5" s="76" t="s">
        <v>92</v>
      </c>
      <c r="F5" s="76" t="s">
        <v>104</v>
      </c>
      <c r="G5" s="76">
        <v>1000.0</v>
      </c>
      <c r="H5" s="76">
        <v>51.0</v>
      </c>
      <c r="I5" s="77">
        <f t="shared" ref="I5:I35" si="1">G5*H5</f>
        <v>51000</v>
      </c>
    </row>
    <row r="6" ht="14.25" customHeight="1">
      <c r="B6" s="76" t="s">
        <v>105</v>
      </c>
      <c r="C6" s="76" t="s">
        <v>106</v>
      </c>
      <c r="D6" s="76" t="s">
        <v>107</v>
      </c>
      <c r="E6" s="76" t="s">
        <v>92</v>
      </c>
      <c r="F6" s="76" t="s">
        <v>108</v>
      </c>
      <c r="G6" s="76">
        <v>1000.0</v>
      </c>
      <c r="H6" s="76">
        <v>25.0</v>
      </c>
      <c r="I6" s="77">
        <f t="shared" si="1"/>
        <v>25000</v>
      </c>
    </row>
    <row r="7" ht="14.25" customHeight="1">
      <c r="B7" s="77"/>
      <c r="C7" s="77"/>
      <c r="D7" s="77"/>
      <c r="E7" s="77"/>
      <c r="F7" s="76"/>
      <c r="G7" s="77"/>
      <c r="H7" s="77"/>
      <c r="I7" s="77">
        <f t="shared" si="1"/>
        <v>0</v>
      </c>
    </row>
    <row r="8" ht="14.25" customHeight="1">
      <c r="B8" s="77"/>
      <c r="C8" s="77"/>
      <c r="D8" s="77"/>
      <c r="E8" s="77"/>
      <c r="F8" s="77"/>
      <c r="G8" s="77"/>
      <c r="H8" s="77"/>
      <c r="I8" s="77">
        <f t="shared" si="1"/>
        <v>0</v>
      </c>
    </row>
    <row r="9" ht="14.25" customHeight="1">
      <c r="B9" s="77"/>
      <c r="C9" s="77"/>
      <c r="D9" s="77"/>
      <c r="E9" s="77"/>
      <c r="F9" s="77"/>
      <c r="G9" s="77"/>
      <c r="H9" s="77"/>
      <c r="I9" s="77">
        <f t="shared" si="1"/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7">
        <f t="shared" si="1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>
        <f t="shared" si="1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>
        <f t="shared" si="1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>
        <f t="shared" si="1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>
        <f t="shared" si="1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>
        <f t="shared" si="1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>
        <f t="shared" si="1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>
        <f t="shared" si="1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>
        <f t="shared" si="1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>
        <f t="shared" si="1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>
        <f t="shared" si="1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>
        <f t="shared" si="1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>
        <f t="shared" si="1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>
        <f t="shared" si="1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>
        <f t="shared" si="1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>
        <f t="shared" si="1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>
        <f t="shared" si="1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>
        <f t="shared" si="1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>
        <f t="shared" si="1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>
        <f t="shared" si="1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>
        <f t="shared" si="1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>
        <f t="shared" si="1"/>
        <v>0</v>
      </c>
    </row>
    <row r="32" ht="14.25" customHeight="1">
      <c r="B32" s="77"/>
      <c r="C32" s="77"/>
      <c r="D32" s="77"/>
      <c r="E32" s="77"/>
      <c r="F32" s="77"/>
      <c r="G32" s="77"/>
      <c r="H32" s="77"/>
      <c r="I32" s="77">
        <f t="shared" si="1"/>
        <v>0</v>
      </c>
    </row>
    <row r="33" ht="14.25" customHeight="1">
      <c r="B33" s="77"/>
      <c r="C33" s="77"/>
      <c r="D33" s="77"/>
      <c r="E33" s="77"/>
      <c r="F33" s="77"/>
      <c r="G33" s="77"/>
      <c r="H33" s="77"/>
      <c r="I33" s="77">
        <f t="shared" si="1"/>
        <v>0</v>
      </c>
    </row>
    <row r="34" ht="14.25" customHeight="1">
      <c r="B34" s="77"/>
      <c r="C34" s="77"/>
      <c r="D34" s="77"/>
      <c r="E34" s="77"/>
      <c r="F34" s="77"/>
      <c r="G34" s="77"/>
      <c r="H34" s="77"/>
      <c r="I34" s="77">
        <f t="shared" si="1"/>
        <v>0</v>
      </c>
    </row>
    <row r="35" ht="14.25" customHeight="1">
      <c r="B35" s="77"/>
      <c r="C35" s="77"/>
      <c r="D35" s="77"/>
      <c r="E35" s="77"/>
      <c r="F35" s="77"/>
      <c r="G35" s="77"/>
      <c r="H35" s="77"/>
      <c r="I35" s="77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