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Budget" sheetId="2" r:id="rId5"/>
    <sheet state="visible" name="ParticipantPortal" sheetId="3" r:id="rId6"/>
  </sheets>
  <definedNames/>
  <calcPr/>
</workbook>
</file>

<file path=xl/sharedStrings.xml><?xml version="1.0" encoding="utf-8"?>
<sst xmlns="http://schemas.openxmlformats.org/spreadsheetml/2006/main" count="207" uniqueCount="93">
  <si>
    <r>
      <rPr>
        <rFont val="Calibri"/>
        <color theme="1"/>
        <sz val="12.0"/>
      </rPr>
      <t>The file allows to prepare the consortium budget for an H2020 proposal under the</t>
    </r>
    <r>
      <rPr>
        <rFont val="Calibri"/>
        <b/>
        <color rgb="FF000000"/>
        <sz val="12.0"/>
      </rPr>
      <t xml:space="preserve"> Innovation Action</t>
    </r>
    <r>
      <rPr>
        <rFont val="Calibri"/>
        <color rgb="FF000000"/>
        <sz val="12.0"/>
      </rPr>
      <t xml:space="preserve"> funding scheme. The file shows the budget per partner, WP and category in order to allow a correct balance between categories and partners.</t>
    </r>
  </si>
  <si>
    <t>Instructions:</t>
  </si>
  <si>
    <t>-</t>
  </si>
  <si>
    <r>
      <rPr>
        <rFont val="Calibri"/>
        <color theme="1"/>
        <sz val="12.0"/>
      </rPr>
      <t xml:space="preserve">fill in </t>
    </r>
    <r>
      <rPr>
        <rFont val="Calibri"/>
        <color rgb="FF000000"/>
        <sz val="12.0"/>
        <u/>
      </rPr>
      <t>only grey cells</t>
    </r>
  </si>
  <si>
    <t>raw 12</t>
  </si>
  <si>
    <t>specify if the partner is a profit or non-profit entity, this will allow to compute the EC contribution accordingly to the funding scheme Innovation Action</t>
  </si>
  <si>
    <t>raw 13</t>
  </si>
  <si>
    <t>declare in raw 13 the average man month cost of the research group</t>
  </si>
  <si>
    <t>raws 15-21</t>
  </si>
  <si>
    <t>fill in with the effort per partner and per WP in man months (the total effort will be displayed in raw 14</t>
  </si>
  <si>
    <t>raws 22-26</t>
  </si>
  <si>
    <t xml:space="preserve"> if you would need additional WPs you can unhide these raws, ready for use</t>
  </si>
  <si>
    <t>raw 28</t>
  </si>
  <si>
    <t>Travel &amp; subsistence</t>
  </si>
  <si>
    <t>raw 29</t>
  </si>
  <si>
    <t>Equipement (only depreciation)</t>
  </si>
  <si>
    <t>raw 30</t>
  </si>
  <si>
    <t>Other goods and services</t>
  </si>
  <si>
    <r>
      <rPr>
        <rFont val="Calibri"/>
        <color theme="1"/>
        <sz val="11.0"/>
      </rPr>
      <t xml:space="preserve">Please note that this budget category covers the costs for:
−  consumables and supplies (e.g. raw materials, scientific publications </t>
    </r>
    <r>
      <rPr>
        <rFont val="Calibri"/>
        <color rgb="FF000000"/>
        <sz val="11.0"/>
        <u/>
      </rPr>
      <t>needed for the action</t>
    </r>
    <r>
      <rPr>
        <rFont val="Calibri"/>
        <color theme="1"/>
        <sz val="11.0"/>
      </rPr>
      <t xml:space="preserve">, etc.)
−  dissemination (including open access during the action) and conference fees for presenting project-related research
−  intellectual property rights (IPR) (including costs to protect the results or royalties paid for access rights </t>
    </r>
    <r>
      <rPr>
        <rFont val="Calibri"/>
        <color rgb="FF000000"/>
        <sz val="11.0"/>
        <u/>
      </rPr>
      <t>needed to implement the action</t>
    </r>
    <r>
      <rPr>
        <rFont val="Calibri"/>
        <color theme="1"/>
        <sz val="11.0"/>
      </rPr>
      <t xml:space="preserve">)
−  certificates on financial statements (CFS) and certificates on methodology (if necessary).
−  translation (if translation is </t>
    </r>
    <r>
      <rPr>
        <rFont val="Calibri"/>
        <color rgb="FF000000"/>
        <sz val="11.0"/>
        <u/>
      </rPr>
      <t>necessary for the action’s implementation</t>
    </r>
    <r>
      <rPr>
        <rFont val="Calibri"/>
        <color theme="1"/>
        <sz val="11.0"/>
      </rPr>
      <t>)</t>
    </r>
  </si>
  <si>
    <t>raw 31</t>
  </si>
  <si>
    <t>Certificate on the financial statement (only needed for EU contributions &gt;325.000€). If the EU contribution exceedes 325.000€ the cell in raw 41 corresponding to the partner becomes red.</t>
  </si>
  <si>
    <t>raw 32</t>
  </si>
  <si>
    <t>Subcontracting</t>
  </si>
  <si>
    <t>columns L-O</t>
  </si>
  <si>
    <t xml:space="preserve"> if you would need additional Partners you can unhide these columns, ready for use</t>
  </si>
  <si>
    <t>SHEET Participant Portal</t>
  </si>
  <si>
    <t>In this sheet the budget set in sheet 'budget' is automatically clustered into the categories requested in the administrative forms of the Participant Portal.</t>
  </si>
  <si>
    <t>Project Acronym</t>
  </si>
  <si>
    <t>BUDGET IN EUROS</t>
  </si>
  <si>
    <r>
      <rPr>
        <rFont val="Calibri"/>
        <b val="0"/>
        <color rgb="FF000000"/>
        <sz val="10.0"/>
      </rPr>
      <t>FUNDING SCHEME:</t>
    </r>
    <r>
      <rPr>
        <rFont val="Calibri"/>
        <b/>
        <color rgb="FF000000"/>
        <sz val="10.0"/>
      </rPr>
      <t xml:space="preserve">
INNOVATION ACTION</t>
    </r>
  </si>
  <si>
    <t>Profit</t>
  </si>
  <si>
    <t>Select</t>
  </si>
  <si>
    <t>Non-profit</t>
  </si>
  <si>
    <t>Overheads</t>
  </si>
  <si>
    <t xml:space="preserve"> </t>
  </si>
  <si>
    <t>DURATION</t>
  </si>
  <si>
    <t>months</t>
  </si>
  <si>
    <t>PARTNERS</t>
  </si>
  <si>
    <t>ETF</t>
  </si>
  <si>
    <t>WHO</t>
  </si>
  <si>
    <t>FRI LJ</t>
  </si>
  <si>
    <t>ETH</t>
  </si>
  <si>
    <t>ECDC</t>
  </si>
  <si>
    <t>UMCU</t>
  </si>
  <si>
    <t>Partner 11</t>
  </si>
  <si>
    <t>Partner 12</t>
  </si>
  <si>
    <t>Partner 13</t>
  </si>
  <si>
    <t>Partner 14</t>
  </si>
  <si>
    <t>TOTAL</t>
  </si>
  <si>
    <t>COST ITEM</t>
  </si>
  <si>
    <t>PERSONNEL unit COST (€/per Month)</t>
  </si>
  <si>
    <t>TOTAL EFFORT (PM)</t>
  </si>
  <si>
    <t>who done</t>
  </si>
  <si>
    <t>WP1 - Project Management &amp; Communication</t>
  </si>
  <si>
    <t>EFFORT per WP</t>
  </si>
  <si>
    <t>WP2 - User requirements analysis</t>
  </si>
  <si>
    <t>WP3 - Mobile application design</t>
  </si>
  <si>
    <t>WP4 - Web application design</t>
  </si>
  <si>
    <t>WP5 - Database modeling</t>
  </si>
  <si>
    <t>WP6 - Research and data collection for AI</t>
  </si>
  <si>
    <t>WP7 - Implementation of AI</t>
  </si>
  <si>
    <t>WP8 - Mobile application implementation</t>
  </si>
  <si>
    <t>WP9 - Web application implementation</t>
  </si>
  <si>
    <t>WP10 - Testing</t>
  </si>
  <si>
    <t>WP11 - Integration</t>
  </si>
  <si>
    <t>WP12 - Integration testing</t>
  </si>
  <si>
    <t>WP13 - Dissemination &amp; Exploitation</t>
  </si>
  <si>
    <t>WP8</t>
  </si>
  <si>
    <t>WP9</t>
  </si>
  <si>
    <t>WP10</t>
  </si>
  <si>
    <t>WP11</t>
  </si>
  <si>
    <t>WP12</t>
  </si>
  <si>
    <t>TOTAL PERSONNEL COSTS (€)</t>
  </si>
  <si>
    <t>COST per CATEGORY</t>
  </si>
  <si>
    <t>TRAVEL &amp; SUBSISTENCE</t>
  </si>
  <si>
    <t>EQUIPMENT (only depreciation)</t>
  </si>
  <si>
    <t>OTHER GOODS AND SERVICES</t>
  </si>
  <si>
    <t>CERTIFICATE ON THE FINANCIAL STATEMENT</t>
  </si>
  <si>
    <t>SUBCONTRACTING</t>
  </si>
  <si>
    <t>TOTAL DIRECT COSTS</t>
  </si>
  <si>
    <t>INDIRECT COSTS</t>
  </si>
  <si>
    <t>TOTAL PROJECT COSTS</t>
  </si>
  <si>
    <t>TOTAL EU CONTRIBUTION</t>
  </si>
  <si>
    <t>Budget % per Partner</t>
  </si>
  <si>
    <t>Audit certificate needed 
(if yes -&gt; RED)</t>
  </si>
  <si>
    <t>RTD</t>
  </si>
  <si>
    <t>Other</t>
  </si>
  <si>
    <t xml:space="preserve">TOTAL </t>
  </si>
  <si>
    <t>TOTAL BUDGET</t>
  </si>
  <si>
    <t xml:space="preserve">Personnel </t>
  </si>
  <si>
    <t>Other direct costs</t>
  </si>
  <si>
    <t>Indirect costs</t>
  </si>
  <si>
    <t>EC Contribution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</si>
</sst>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\ _€_-;\-* #,##0\ _€_-;_-* &quot;-&quot;??\ _€_-;_-@"/>
    <numFmt numFmtId="165" formatCode="_-* #,##0.00\ _€_-;\-* #,##0.00\ _€_-;_-* &quot;-&quot;??\ _€_-;_-@"/>
  </numFmts>
  <fonts count="14">
    <font>
      <sz val="11.0"/>
      <color theme="1"/>
      <name val="Calibri"/>
    </font>
    <font>
      <sz val="12.0"/>
      <color theme="1"/>
      <name val="Calibri"/>
    </font>
    <font>
      <b/>
      <sz val="14.0"/>
      <color theme="1"/>
      <name val="Calibri"/>
    </font>
    <font/>
    <font>
      <b/>
      <sz val="12.0"/>
      <color theme="1"/>
      <name val="Calibri"/>
    </font>
    <font>
      <b/>
      <sz val="10.0"/>
      <color rgb="FF000000"/>
      <name val="Calibri"/>
    </font>
    <font>
      <sz val="10.0"/>
      <color theme="1"/>
      <name val="Calibri"/>
    </font>
    <font>
      <sz val="11.0"/>
      <color theme="0"/>
      <name val="Calibri"/>
    </font>
    <font>
      <color theme="1"/>
      <name val="Calibri"/>
    </font>
    <font>
      <b/>
      <sz val="10.0"/>
      <color theme="1"/>
      <name val="Calibri"/>
    </font>
    <font>
      <sz val="9.0"/>
      <color theme="1"/>
      <name val="Calibri"/>
    </font>
    <font>
      <sz val="10.0"/>
      <name val="Calibri"/>
    </font>
    <font>
      <sz val="11.0"/>
      <color rgb="FF000000"/>
      <name val="Calibri"/>
    </font>
    <font>
      <sz val="11.0"/>
      <color rgb="FFC0C0C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BD4B4"/>
        <bgColor rgb="FFFBD4B4"/>
      </patternFill>
    </fill>
    <fill>
      <patternFill patternType="solid">
        <fgColor rgb="FFCCC0D9"/>
        <bgColor rgb="FFCCC0D9"/>
      </patternFill>
    </fill>
    <fill>
      <patternFill patternType="solid">
        <fgColor rgb="FFD6E3BC"/>
        <bgColor rgb="FFD6E3BC"/>
      </patternFill>
    </fill>
    <fill>
      <patternFill patternType="solid">
        <fgColor rgb="FF76923C"/>
        <bgColor rgb="FF76923C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/>
      <top/>
      <bottom/>
    </border>
    <border>
      <right/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left" shrinkToFit="0" vertical="bottom" wrapText="0"/>
    </xf>
    <xf borderId="2" fillId="0" fontId="1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center" wrapText="1"/>
    </xf>
    <xf borderId="5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shrinkToFit="0" vertical="bottom" wrapText="1"/>
    </xf>
    <xf borderId="4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horizontal="left" shrinkToFit="0" vertical="center" wrapText="1"/>
    </xf>
    <xf borderId="5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top" wrapText="0"/>
    </xf>
    <xf borderId="0" fillId="0" fontId="1" numFmtId="0" xfId="0" applyAlignment="1" applyFont="1">
      <alignment horizontal="right" shrinkToFit="0" vertical="top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right" shrinkToFit="0" vertical="bottom" wrapText="0"/>
    </xf>
    <xf borderId="0" fillId="0" fontId="0" numFmtId="0" xfId="0" applyAlignment="1" applyFont="1">
      <alignment horizontal="left" shrinkToFit="0" vertical="center" wrapText="1"/>
    </xf>
    <xf borderId="6" fillId="2" fontId="1" numFmtId="0" xfId="0" applyAlignment="1" applyBorder="1" applyFill="1" applyFont="1">
      <alignment horizontal="left" shrinkToFit="0" vertical="bottom" wrapText="1"/>
    </xf>
    <xf borderId="7" fillId="0" fontId="3" numFmtId="0" xfId="0" applyBorder="1" applyFont="1"/>
    <xf borderId="8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horizontal="center" shrinkToFit="0" vertical="bottom" wrapText="0"/>
    </xf>
    <xf borderId="9" fillId="0" fontId="1" numFmtId="0" xfId="0" applyAlignment="1" applyBorder="1" applyFont="1">
      <alignment horizontal="left" shrinkToFit="0" vertical="bottom" wrapText="0"/>
    </xf>
    <xf borderId="9" fillId="0" fontId="1" numFmtId="0" xfId="0" applyAlignment="1" applyBorder="1" applyFont="1">
      <alignment shrinkToFit="0" vertical="bottom" wrapText="1"/>
    </xf>
    <xf borderId="10" fillId="0" fontId="1" numFmtId="0" xfId="0" applyAlignment="1" applyBorder="1" applyFont="1">
      <alignment shrinkToFit="0" vertical="bottom" wrapText="0"/>
    </xf>
    <xf borderId="11" fillId="3" fontId="4" numFmtId="0" xfId="0" applyAlignment="1" applyBorder="1" applyFill="1" applyFont="1">
      <alignment horizontal="center" shrinkToFit="0" vertical="center" wrapText="0"/>
    </xf>
    <xf borderId="12" fillId="0" fontId="4" numFmtId="0" xfId="0" applyAlignment="1" applyBorder="1" applyFont="1">
      <alignment horizontal="left" shrinkToFit="0" vertical="center" wrapText="0"/>
    </xf>
    <xf borderId="13" fillId="0" fontId="4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  <xf borderId="14" fillId="0" fontId="5" numFmtId="0" xfId="0" applyAlignment="1" applyBorder="1" applyFont="1">
      <alignment horizontal="center" shrinkToFit="0" vertical="center" wrapText="1"/>
    </xf>
    <xf borderId="15" fillId="0" fontId="6" numFmtId="9" xfId="0" applyAlignment="1" applyBorder="1" applyFont="1" applyNumberFormat="1">
      <alignment horizontal="right" shrinkToFit="0" vertical="bottom" wrapText="0"/>
    </xf>
    <xf borderId="15" fillId="0" fontId="6" numFmtId="0" xfId="0" applyAlignment="1" applyBorder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4" fillId="0" fontId="3" numFmtId="0" xfId="0" applyBorder="1" applyFont="1"/>
    <xf borderId="15" fillId="0" fontId="3" numFmtId="0" xfId="0" applyBorder="1" applyFont="1"/>
    <xf borderId="11" fillId="0" fontId="6" numFmtId="9" xfId="0" applyAlignment="1" applyBorder="1" applyFont="1" applyNumberFormat="1">
      <alignment horizontal="right" shrinkToFit="0" vertical="bottom" wrapText="0"/>
    </xf>
    <xf borderId="11" fillId="0" fontId="6" numFmtId="0" xfId="0" applyAlignment="1" applyBorder="1" applyFont="1">
      <alignment shrinkToFit="0" vertical="bottom" wrapText="0"/>
    </xf>
    <xf borderId="0" fillId="0" fontId="8" numFmtId="0" xfId="0" applyFont="1"/>
    <xf borderId="11" fillId="0" fontId="6" numFmtId="0" xfId="0" applyAlignment="1" applyBorder="1" applyFont="1">
      <alignment horizontal="center" shrinkToFit="0" vertical="bottom" wrapText="0"/>
    </xf>
    <xf borderId="11" fillId="3" fontId="6" numFmtId="164" xfId="0" applyAlignment="1" applyBorder="1" applyFont="1" applyNumberFormat="1">
      <alignment horizontal="right" readingOrder="0" shrinkToFit="0" vertical="bottom" wrapText="0"/>
    </xf>
    <xf borderId="0" fillId="0" fontId="0" numFmtId="165" xfId="0" applyAlignment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12" fillId="2" fontId="9" numFmtId="165" xfId="0" applyAlignment="1" applyBorder="1" applyFont="1" applyNumberFormat="1">
      <alignment horizontal="center" shrinkToFit="0" vertical="center" wrapText="0"/>
    </xf>
    <xf borderId="16" fillId="0" fontId="3" numFmtId="0" xfId="0" applyBorder="1" applyFont="1"/>
    <xf borderId="13" fillId="0" fontId="3" numFmtId="0" xfId="0" applyBorder="1" applyFont="1"/>
    <xf borderId="0" fillId="0" fontId="6" numFmtId="165" xfId="0" applyAlignment="1" applyFont="1" applyNumberFormat="1">
      <alignment shrinkToFit="0" vertical="bottom" wrapText="0"/>
    </xf>
    <xf borderId="17" fillId="0" fontId="6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shrinkToFit="0" vertical="center" wrapText="0"/>
    </xf>
    <xf borderId="11" fillId="2" fontId="9" numFmtId="0" xfId="0" applyAlignment="1" applyBorder="1" applyFont="1">
      <alignment horizontal="center" readingOrder="0" shrinkToFit="0" vertical="center" wrapText="0"/>
    </xf>
    <xf borderId="11" fillId="2" fontId="9" numFmtId="0" xfId="0" applyAlignment="1" applyBorder="1" applyFont="1">
      <alignment horizontal="center" shrinkToFit="0" vertical="center" wrapText="0"/>
    </xf>
    <xf borderId="11" fillId="2" fontId="9" numFmtId="0" xfId="0" applyAlignment="1" applyBorder="1" applyFont="1">
      <alignment shrinkToFit="0" vertical="center" wrapText="0"/>
    </xf>
    <xf borderId="11" fillId="4" fontId="9" numFmtId="0" xfId="0" applyAlignment="1" applyBorder="1" applyFill="1" applyFont="1">
      <alignment horizontal="center" readingOrder="0" shrinkToFit="0" vertical="center" wrapText="0"/>
    </xf>
    <xf borderId="11" fillId="4" fontId="9" numFmtId="0" xfId="0" applyAlignment="1" applyBorder="1" applyFont="1">
      <alignment horizontal="center" shrinkToFit="0" vertical="center" wrapText="0"/>
    </xf>
    <xf borderId="18" fillId="2" fontId="9" numFmtId="0" xfId="0" applyAlignment="1" applyBorder="1" applyFont="1">
      <alignment horizontal="center" shrinkToFit="0" vertical="center" wrapText="0"/>
    </xf>
    <xf borderId="19" fillId="0" fontId="6" numFmtId="0" xfId="0" applyAlignment="1" applyBorder="1" applyFont="1">
      <alignment shrinkToFit="0" vertical="bottom" wrapText="0"/>
    </xf>
    <xf borderId="20" fillId="3" fontId="6" numFmtId="164" xfId="0" applyAlignment="1" applyBorder="1" applyFont="1" applyNumberFormat="1">
      <alignment readingOrder="0" shrinkToFit="0" vertical="bottom" wrapText="0"/>
    </xf>
    <xf borderId="20" fillId="3" fontId="11" numFmtId="164" xfId="0" applyAlignment="1" applyBorder="1" applyFont="1" applyNumberFormat="1">
      <alignment readingOrder="0" shrinkToFit="0" vertical="bottom" wrapText="0"/>
    </xf>
    <xf borderId="20" fillId="3" fontId="6" numFmtId="164" xfId="0" applyAlignment="1" applyBorder="1" applyFont="1" applyNumberFormat="1">
      <alignment shrinkToFit="0" vertical="bottom" wrapText="0"/>
    </xf>
    <xf borderId="21" fillId="0" fontId="6" numFmtId="164" xfId="0" applyAlignment="1" applyBorder="1" applyFont="1" applyNumberFormat="1">
      <alignment shrinkToFit="0" vertical="bottom" wrapText="0"/>
    </xf>
    <xf borderId="22" fillId="0" fontId="9" numFmtId="0" xfId="0" applyAlignment="1" applyBorder="1" applyFont="1">
      <alignment horizontal="left" shrinkToFit="0" vertical="bottom" wrapText="0"/>
    </xf>
    <xf borderId="23" fillId="0" fontId="9" numFmtId="164" xfId="0" applyAlignment="1" applyBorder="1" applyFont="1" applyNumberFormat="1">
      <alignment horizontal="right" shrinkToFit="0" vertical="bottom" wrapText="0"/>
    </xf>
    <xf borderId="24" fillId="0" fontId="9" numFmtId="164" xfId="0" applyAlignment="1" applyBorder="1" applyFont="1" applyNumberFormat="1">
      <alignment horizontal="right" shrinkToFit="0" vertical="bottom" wrapText="0"/>
    </xf>
    <xf borderId="11" fillId="5" fontId="6" numFmtId="9" xfId="0" applyAlignment="1" applyBorder="1" applyFill="1" applyFont="1" applyNumberFormat="1">
      <alignment shrinkToFit="0" vertical="bottom" wrapText="0"/>
    </xf>
    <xf borderId="25" fillId="0" fontId="9" numFmtId="0" xfId="0" applyAlignment="1" applyBorder="1" applyFont="1">
      <alignment horizontal="center" shrinkToFit="0" textRotation="180" vertical="center" wrapText="0"/>
    </xf>
    <xf borderId="0" fillId="0" fontId="8" numFmtId="0" xfId="0" applyAlignment="1" applyFont="1">
      <alignment readingOrder="0"/>
    </xf>
    <xf borderId="15" fillId="0" fontId="6" numFmtId="0" xfId="0" applyAlignment="1" applyBorder="1" applyFont="1">
      <alignment horizontal="left" shrinkToFit="0" vertical="bottom" wrapText="0"/>
    </xf>
    <xf borderId="26" fillId="3" fontId="6" numFmtId="164" xfId="0" applyAlignment="1" applyBorder="1" applyFont="1" applyNumberFormat="1">
      <alignment horizontal="right" readingOrder="0" shrinkToFit="0" vertical="bottom" wrapText="0"/>
    </xf>
    <xf borderId="26" fillId="3" fontId="6" numFmtId="164" xfId="0" applyAlignment="1" applyBorder="1" applyFont="1" applyNumberFormat="1">
      <alignment horizontal="right" shrinkToFit="0" vertical="bottom" wrapText="0"/>
    </xf>
    <xf borderId="25" fillId="0" fontId="6" numFmtId="164" xfId="0" applyAlignment="1" applyBorder="1" applyFont="1" applyNumberFormat="1">
      <alignment horizontal="right" shrinkToFit="0" vertical="bottom" wrapText="0"/>
    </xf>
    <xf borderId="11" fillId="6" fontId="6" numFmtId="9" xfId="0" applyAlignment="1" applyBorder="1" applyFill="1" applyFont="1" applyNumberFormat="1">
      <alignment horizontal="right" shrinkToFit="0" vertical="bottom" wrapText="0"/>
    </xf>
    <xf borderId="27" fillId="0" fontId="9" numFmtId="0" xfId="0" applyAlignment="1" applyBorder="1" applyFont="1">
      <alignment horizontal="center" shrinkToFit="0" textRotation="180" vertical="center" wrapText="0"/>
    </xf>
    <xf borderId="0" fillId="0" fontId="0" numFmtId="164" xfId="0" applyAlignment="1" applyFont="1" applyNumberFormat="1">
      <alignment shrinkToFit="0" vertical="bottom" wrapText="0"/>
    </xf>
    <xf borderId="11" fillId="0" fontId="6" numFmtId="0" xfId="0" applyAlignment="1" applyBorder="1" applyFont="1">
      <alignment horizontal="left" readingOrder="0" shrinkToFit="0" vertical="bottom" wrapText="0"/>
    </xf>
    <xf borderId="11" fillId="3" fontId="6" numFmtId="164" xfId="0" applyAlignment="1" applyBorder="1" applyFont="1" applyNumberFormat="1">
      <alignment horizontal="right" shrinkToFit="0" vertical="bottom" wrapText="0"/>
    </xf>
    <xf borderId="11" fillId="0" fontId="6" numFmtId="164" xfId="0" applyAlignment="1" applyBorder="1" applyFont="1" applyNumberFormat="1">
      <alignment horizontal="right" shrinkToFit="0" vertical="bottom" wrapText="0"/>
    </xf>
    <xf borderId="11" fillId="0" fontId="6" numFmtId="0" xfId="0" applyAlignment="1" applyBorder="1" applyFont="1">
      <alignment horizontal="left" shrinkToFit="0" vertical="bottom" wrapText="0"/>
    </xf>
    <xf borderId="27" fillId="0" fontId="6" numFmtId="0" xfId="0" applyAlignment="1" applyBorder="1" applyFont="1">
      <alignment horizontal="left" shrinkToFit="0" vertical="bottom" wrapText="0"/>
    </xf>
    <xf borderId="27" fillId="0" fontId="6" numFmtId="164" xfId="0" applyAlignment="1" applyBorder="1" applyFont="1" applyNumberFormat="1">
      <alignment horizontal="right" shrinkToFit="0" vertical="bottom" wrapText="0"/>
    </xf>
    <xf borderId="18" fillId="6" fontId="6" numFmtId="9" xfId="0" applyAlignment="1" applyBorder="1" applyFont="1" applyNumberFormat="1">
      <alignment horizontal="right" shrinkToFit="0" vertical="bottom" wrapText="0"/>
    </xf>
    <xf borderId="22" fillId="2" fontId="9" numFmtId="0" xfId="0" applyAlignment="1" applyBorder="1" applyFont="1">
      <alignment horizontal="left" shrinkToFit="0" vertical="center" wrapText="0"/>
    </xf>
    <xf borderId="23" fillId="0" fontId="9" numFmtId="164" xfId="0" applyAlignment="1" applyBorder="1" applyFont="1" applyNumberFormat="1">
      <alignment shrinkToFit="0" vertical="center" wrapText="0"/>
    </xf>
    <xf borderId="28" fillId="2" fontId="9" numFmtId="164" xfId="0" applyAlignment="1" applyBorder="1" applyFont="1" applyNumberFormat="1">
      <alignment horizontal="right" shrinkToFit="0" vertical="center" wrapText="0"/>
    </xf>
    <xf borderId="23" fillId="7" fontId="6" numFmtId="9" xfId="0" applyAlignment="1" applyBorder="1" applyFill="1" applyFont="1" applyNumberFormat="1">
      <alignment horizontal="right" shrinkToFit="0" vertical="center" wrapText="0"/>
    </xf>
    <xf borderId="29" fillId="8" fontId="9" numFmtId="164" xfId="0" applyAlignment="1" applyBorder="1" applyFill="1" applyFont="1" applyNumberFormat="1">
      <alignment horizontal="left" shrinkToFit="0" vertical="bottom" wrapText="0"/>
    </xf>
    <xf borderId="26" fillId="3" fontId="6" numFmtId="164" xfId="0" applyAlignment="1" applyBorder="1" applyFont="1" applyNumberFormat="1">
      <alignment readingOrder="0" shrinkToFit="0" vertical="bottom" wrapText="0"/>
    </xf>
    <xf borderId="26" fillId="3" fontId="6" numFmtId="164" xfId="0" applyAlignment="1" applyBorder="1" applyFont="1" applyNumberFormat="1">
      <alignment shrinkToFit="0" vertical="bottom" wrapText="0"/>
    </xf>
    <xf borderId="26" fillId="8" fontId="6" numFmtId="164" xfId="0" applyAlignment="1" applyBorder="1" applyFont="1" applyNumberFormat="1">
      <alignment horizontal="right" shrinkToFit="0" vertical="bottom" wrapText="0"/>
    </xf>
    <xf borderId="30" fillId="7" fontId="6" numFmtId="9" xfId="0" applyAlignment="1" applyBorder="1" applyFont="1" applyNumberFormat="1">
      <alignment horizontal="right" shrinkToFit="0" vertical="bottom" wrapText="0"/>
    </xf>
    <xf borderId="0" fillId="0" fontId="12" numFmtId="0" xfId="0" applyAlignment="1" applyFont="1">
      <alignment shrinkToFit="0" vertical="center" wrapText="0"/>
    </xf>
    <xf borderId="31" fillId="8" fontId="9" numFmtId="164" xfId="0" applyAlignment="1" applyBorder="1" applyFont="1" applyNumberFormat="1">
      <alignment horizontal="left" shrinkToFit="0" vertical="bottom" wrapText="0"/>
    </xf>
    <xf borderId="11" fillId="3" fontId="6" numFmtId="164" xfId="0" applyAlignment="1" applyBorder="1" applyFont="1" applyNumberFormat="1">
      <alignment readingOrder="0" shrinkToFit="0" vertical="bottom" wrapText="0"/>
    </xf>
    <xf borderId="11" fillId="3" fontId="6" numFmtId="164" xfId="0" applyAlignment="1" applyBorder="1" applyFont="1" applyNumberFormat="1">
      <alignment shrinkToFit="0" vertical="bottom" wrapText="0"/>
    </xf>
    <xf borderId="11" fillId="8" fontId="6" numFmtId="164" xfId="0" applyAlignment="1" applyBorder="1" applyFont="1" applyNumberFormat="1">
      <alignment horizontal="right" shrinkToFit="0" vertical="bottom" wrapText="0"/>
    </xf>
    <xf borderId="30" fillId="8" fontId="6" numFmtId="164" xfId="0" applyAlignment="1" applyBorder="1" applyFont="1" applyNumberFormat="1">
      <alignment horizontal="right" shrinkToFit="0" vertical="bottom" wrapText="0"/>
    </xf>
    <xf borderId="21" fillId="7" fontId="6" numFmtId="9" xfId="0" applyAlignment="1" applyBorder="1" applyFont="1" applyNumberFormat="1">
      <alignment horizontal="right" shrinkToFit="0" vertical="bottom" wrapText="0"/>
    </xf>
    <xf borderId="0" fillId="0" fontId="13" numFmtId="0" xfId="0" applyAlignment="1" applyFont="1">
      <alignment shrinkToFit="0" vertical="center" wrapText="0"/>
    </xf>
    <xf borderId="23" fillId="0" fontId="6" numFmtId="164" xfId="0" applyAlignment="1" applyBorder="1" applyFont="1" applyNumberFormat="1">
      <alignment shrinkToFit="0" vertical="center" wrapText="0"/>
    </xf>
    <xf borderId="23" fillId="2" fontId="6" numFmtId="164" xfId="0" applyAlignment="1" applyBorder="1" applyFont="1" applyNumberFormat="1">
      <alignment horizontal="right" shrinkToFit="0" vertical="center" wrapText="0"/>
    </xf>
    <xf borderId="32" fillId="0" fontId="6" numFmtId="9" xfId="0" applyAlignment="1" applyBorder="1" applyFont="1" applyNumberFormat="1">
      <alignment horizontal="right" shrinkToFit="0" vertical="center" wrapText="0"/>
    </xf>
    <xf borderId="29" fillId="8" fontId="9" numFmtId="0" xfId="0" applyAlignment="1" applyBorder="1" applyFont="1">
      <alignment horizontal="left" shrinkToFit="0" vertical="center" wrapText="0"/>
    </xf>
    <xf borderId="15" fillId="0" fontId="6" numFmtId="164" xfId="0" applyAlignment="1" applyBorder="1" applyFont="1" applyNumberFormat="1">
      <alignment shrinkToFit="0" vertical="center" wrapText="0"/>
    </xf>
    <xf borderId="30" fillId="8" fontId="6" numFmtId="164" xfId="0" applyAlignment="1" applyBorder="1" applyFont="1" applyNumberFormat="1">
      <alignment horizontal="right" shrinkToFit="0" vertical="center" wrapText="0"/>
    </xf>
    <xf borderId="30" fillId="7" fontId="6" numFmtId="9" xfId="0" applyAlignment="1" applyBorder="1" applyFont="1" applyNumberFormat="1">
      <alignment horizontal="right" shrinkToFit="0" vertical="center" wrapText="0"/>
    </xf>
    <xf borderId="0" fillId="0" fontId="6" numFmtId="0" xfId="0" applyAlignment="1" applyFont="1">
      <alignment horizontal="right" shrinkToFit="0" vertical="center" wrapText="0"/>
    </xf>
    <xf borderId="22" fillId="2" fontId="9" numFmtId="0" xfId="0" applyAlignment="1" applyBorder="1" applyFont="1">
      <alignment shrinkToFit="0" vertical="center" wrapText="0"/>
    </xf>
    <xf borderId="28" fillId="2" fontId="6" numFmtId="164" xfId="0" applyAlignment="1" applyBorder="1" applyFont="1" applyNumberFormat="1">
      <alignment horizontal="right" shrinkToFit="0" vertical="center" wrapText="0"/>
    </xf>
    <xf borderId="24" fillId="0" fontId="6" numFmtId="9" xfId="0" applyAlignment="1" applyBorder="1" applyFont="1" applyNumberFormat="1">
      <alignment horizontal="right" shrinkToFit="0" vertical="center" wrapText="0"/>
    </xf>
    <xf borderId="0" fillId="0" fontId="9" numFmtId="0" xfId="0" applyAlignment="1" applyFont="1">
      <alignment horizontal="center" shrinkToFit="0" textRotation="180" vertical="center" wrapText="0"/>
    </xf>
    <xf borderId="33" fillId="9" fontId="9" numFmtId="0" xfId="0" applyAlignment="1" applyBorder="1" applyFill="1" applyFont="1">
      <alignment shrinkToFit="0" vertical="center" wrapText="0"/>
    </xf>
    <xf borderId="34" fillId="2" fontId="9" numFmtId="164" xfId="0" applyAlignment="1" applyBorder="1" applyFont="1" applyNumberFormat="1">
      <alignment shrinkToFit="0" vertical="center" wrapText="0"/>
    </xf>
    <xf borderId="34" fillId="9" fontId="9" numFmtId="164" xfId="0" applyAlignment="1" applyBorder="1" applyFont="1" applyNumberFormat="1">
      <alignment horizontal="right" shrinkToFit="0" vertical="center" wrapText="0"/>
    </xf>
    <xf borderId="35" fillId="0" fontId="6" numFmtId="9" xfId="0" applyAlignment="1" applyBorder="1" applyFont="1" applyNumberFormat="1">
      <alignment horizontal="right" shrinkToFit="0" vertical="center" wrapText="0"/>
    </xf>
    <xf borderId="0" fillId="0" fontId="6" numFmtId="0" xfId="0" applyAlignment="1" applyFont="1">
      <alignment horizontal="right" shrinkToFit="0" vertical="bottom" wrapText="0"/>
    </xf>
    <xf borderId="36" fillId="6" fontId="6" numFmtId="9" xfId="0" applyAlignment="1" applyBorder="1" applyFont="1" applyNumberFormat="1">
      <alignment horizontal="right" shrinkToFit="0" vertical="bottom" wrapText="0"/>
    </xf>
    <xf borderId="0" fillId="0" fontId="6" numFmtId="9" xfId="0" applyAlignment="1" applyFont="1" applyNumberFormat="1">
      <alignment horizontal="right" shrinkToFit="0" vertical="bottom" wrapText="0"/>
    </xf>
    <xf borderId="11" fillId="0" fontId="6" numFmtId="0" xfId="0" applyAlignment="1" applyBorder="1" applyFont="1">
      <alignment horizontal="right" shrinkToFit="0" vertical="center" wrapText="1"/>
    </xf>
    <xf borderId="0" fillId="0" fontId="6" numFmtId="164" xfId="0" applyAlignment="1" applyFont="1" applyNumberFormat="1">
      <alignment horizontal="center" shrinkToFit="0" vertical="center" wrapText="1"/>
    </xf>
    <xf borderId="11" fillId="0" fontId="6" numFmtId="164" xfId="0" applyAlignment="1" applyBorder="1" applyFont="1" applyNumberFormat="1">
      <alignment horizontal="left" shrinkToFit="0" vertical="bottom" wrapText="0"/>
    </xf>
    <xf borderId="11" fillId="9" fontId="9" numFmtId="0" xfId="0" applyAlignment="1" applyBorder="1" applyFont="1">
      <alignment shrinkToFit="0" vertical="center" wrapText="0"/>
    </xf>
    <xf borderId="11" fillId="9" fontId="6" numFmtId="0" xfId="0" applyAlignment="1" applyBorder="1" applyFont="1">
      <alignment shrinkToFit="0" vertical="center" wrapText="0"/>
    </xf>
    <xf borderId="11" fillId="0" fontId="6" numFmtId="164" xfId="0" applyAlignment="1" applyBorder="1" applyFont="1" applyNumberFormat="1">
      <alignment shrinkToFit="0" vertical="bottom" wrapText="0"/>
    </xf>
    <xf borderId="11" fillId="0" fontId="9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1">
    <dxf>
      <font>
        <color rgb="FF800080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0</xdr:row>
      <xdr:rowOff>95250</xdr:rowOff>
    </xdr:from>
    <xdr:ext cx="733425" cy="790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71"/>
    <col customWidth="1" min="2" max="2" width="2.86"/>
    <col customWidth="1" min="3" max="3" width="12.43"/>
    <col customWidth="1" min="4" max="4" width="81.86"/>
    <col customWidth="1" min="5" max="5" width="0.86"/>
    <col customWidth="1" min="6" max="6" width="9.14"/>
    <col customWidth="1" min="7" max="26" width="8.0"/>
  </cols>
  <sheetData>
    <row r="1" ht="8.25" customHeight="1">
      <c r="A1" s="1"/>
      <c r="B1" s="2"/>
      <c r="C1" s="3"/>
      <c r="D1" s="4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54.0" customHeight="1">
      <c r="A2" s="7"/>
      <c r="B2" s="8" t="s">
        <v>0</v>
      </c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/>
      <c r="B3" s="10"/>
      <c r="C3" s="11"/>
      <c r="D3" s="12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7.0" customHeight="1">
      <c r="A4" s="13"/>
      <c r="B4" s="14" t="s">
        <v>1</v>
      </c>
      <c r="E4" s="15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8.0" customHeight="1">
      <c r="A5" s="7"/>
      <c r="B5" s="10" t="s">
        <v>2</v>
      </c>
      <c r="C5" s="17"/>
      <c r="D5" s="17" t="s">
        <v>3</v>
      </c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0.75" customHeight="1">
      <c r="A6" s="7"/>
      <c r="B6" s="18" t="s">
        <v>2</v>
      </c>
      <c r="C6" s="19" t="s">
        <v>4</v>
      </c>
      <c r="D6" s="12" t="s">
        <v>5</v>
      </c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8.0" customHeight="1">
      <c r="A7" s="7"/>
      <c r="B7" s="18" t="s">
        <v>2</v>
      </c>
      <c r="C7" s="19" t="s">
        <v>6</v>
      </c>
      <c r="D7" s="20" t="s">
        <v>7</v>
      </c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3.75" customHeight="1">
      <c r="A8" s="7"/>
      <c r="B8" s="18" t="s">
        <v>2</v>
      </c>
      <c r="C8" s="19" t="s">
        <v>8</v>
      </c>
      <c r="D8" s="12" t="s">
        <v>9</v>
      </c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8.0" customHeight="1">
      <c r="A9" s="7"/>
      <c r="B9" s="18" t="s">
        <v>2</v>
      </c>
      <c r="C9" s="19" t="s">
        <v>10</v>
      </c>
      <c r="D9" s="20" t="s">
        <v>11</v>
      </c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8.0" customHeight="1">
      <c r="A10" s="7"/>
      <c r="B10" s="18" t="s">
        <v>2</v>
      </c>
      <c r="C10" s="19" t="s">
        <v>12</v>
      </c>
      <c r="D10" s="20" t="s">
        <v>13</v>
      </c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8.0" customHeight="1">
      <c r="A11" s="7"/>
      <c r="B11" s="18"/>
      <c r="C11" s="19" t="s">
        <v>14</v>
      </c>
      <c r="D11" s="20" t="s">
        <v>15</v>
      </c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8.0" customHeight="1">
      <c r="A12" s="7"/>
      <c r="B12" s="18" t="s">
        <v>2</v>
      </c>
      <c r="C12" s="19" t="s">
        <v>16</v>
      </c>
      <c r="D12" s="20" t="s">
        <v>17</v>
      </c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8.25" customHeight="1">
      <c r="A13" s="7"/>
      <c r="B13" s="18"/>
      <c r="C13" s="21"/>
      <c r="D13" s="22" t="s">
        <v>18</v>
      </c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46.5" customHeight="1">
      <c r="A14" s="7"/>
      <c r="B14" s="18" t="s">
        <v>2</v>
      </c>
      <c r="C14" s="19" t="s">
        <v>19</v>
      </c>
      <c r="D14" s="12" t="s">
        <v>20</v>
      </c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8.0" customHeight="1">
      <c r="A15" s="7"/>
      <c r="B15" s="10" t="s">
        <v>2</v>
      </c>
      <c r="C15" s="21" t="s">
        <v>21</v>
      </c>
      <c r="D15" s="12" t="s">
        <v>22</v>
      </c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8.0" customHeight="1">
      <c r="A16" s="7"/>
      <c r="B16" s="18" t="s">
        <v>2</v>
      </c>
      <c r="C16" s="19" t="s">
        <v>23</v>
      </c>
      <c r="D16" s="20" t="s">
        <v>24</v>
      </c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8.0" customHeight="1">
      <c r="A17" s="7"/>
      <c r="B17" s="10"/>
      <c r="C17" s="21"/>
      <c r="D17" s="12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/>
      <c r="B18" s="10"/>
      <c r="C18" s="11"/>
      <c r="D18" s="12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"/>
      <c r="B19" s="10"/>
      <c r="C19" s="23" t="s">
        <v>25</v>
      </c>
      <c r="D19" s="24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33.0" customHeight="1">
      <c r="A20" s="7"/>
      <c r="B20" s="10"/>
      <c r="C20" s="17" t="s">
        <v>26</v>
      </c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7"/>
      <c r="B21" s="10"/>
      <c r="C21" s="11"/>
      <c r="D21" s="12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7.5" customHeight="1">
      <c r="A22" s="25"/>
      <c r="B22" s="26"/>
      <c r="C22" s="27"/>
      <c r="D22" s="28"/>
      <c r="E22" s="2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10"/>
      <c r="C23" s="11"/>
      <c r="D23" s="1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10"/>
      <c r="C24" s="11"/>
      <c r="D24" s="12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10"/>
      <c r="C25" s="11"/>
      <c r="D25" s="12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10"/>
      <c r="C26" s="11"/>
      <c r="D26" s="1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10"/>
      <c r="C27" s="11"/>
      <c r="D27" s="12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10"/>
      <c r="C28" s="11"/>
      <c r="D28" s="12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10"/>
      <c r="C29" s="11"/>
      <c r="D29" s="12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10"/>
      <c r="C30" s="11"/>
      <c r="D30" s="12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10"/>
      <c r="C31" s="11"/>
      <c r="D31" s="12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10"/>
      <c r="C32" s="11"/>
      <c r="D32" s="12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10"/>
      <c r="C33" s="11"/>
      <c r="D33" s="12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10"/>
      <c r="C34" s="11"/>
      <c r="D34" s="12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10"/>
      <c r="C35" s="11"/>
      <c r="D35" s="1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10"/>
      <c r="C36" s="11"/>
      <c r="D36" s="12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10"/>
      <c r="C37" s="11"/>
      <c r="D37" s="12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10"/>
      <c r="C38" s="11"/>
      <c r="D38" s="12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10"/>
      <c r="C39" s="11"/>
      <c r="D39" s="12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10"/>
      <c r="C40" s="11"/>
      <c r="D40" s="12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10"/>
      <c r="C41" s="11"/>
      <c r="D41" s="12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10"/>
      <c r="C42" s="11"/>
      <c r="D42" s="12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10"/>
      <c r="C43" s="11"/>
      <c r="D43" s="1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10"/>
      <c r="C44" s="11"/>
      <c r="D44" s="12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10"/>
      <c r="C45" s="11"/>
      <c r="D45" s="12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10"/>
      <c r="C46" s="11"/>
      <c r="D46" s="12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10"/>
      <c r="C47" s="11"/>
      <c r="D47" s="12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10"/>
      <c r="C48" s="11"/>
      <c r="D48" s="12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10"/>
      <c r="C49" s="11"/>
      <c r="D49" s="1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10"/>
      <c r="C50" s="11"/>
      <c r="D50" s="1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10"/>
      <c r="C51" s="11"/>
      <c r="D51" s="1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10"/>
      <c r="C52" s="11"/>
      <c r="D52" s="1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10"/>
      <c r="C53" s="11"/>
      <c r="D53" s="12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10"/>
      <c r="C54" s="11"/>
      <c r="D54" s="12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10"/>
      <c r="C55" s="11"/>
      <c r="D55" s="12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10"/>
      <c r="C56" s="11"/>
      <c r="D56" s="12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10"/>
      <c r="C57" s="11"/>
      <c r="D57" s="12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10"/>
      <c r="C58" s="11"/>
      <c r="D58" s="12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10"/>
      <c r="C59" s="11"/>
      <c r="D59" s="12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10"/>
      <c r="C60" s="11"/>
      <c r="D60" s="12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10"/>
      <c r="C61" s="11"/>
      <c r="D61" s="12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10"/>
      <c r="C62" s="11"/>
      <c r="D62" s="12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10"/>
      <c r="C63" s="11"/>
      <c r="D63" s="12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10"/>
      <c r="C64" s="11"/>
      <c r="D64" s="12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10"/>
      <c r="C65" s="11"/>
      <c r="D65" s="12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10"/>
      <c r="C66" s="11"/>
      <c r="D66" s="12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10"/>
      <c r="C67" s="11"/>
      <c r="D67" s="12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10"/>
      <c r="C68" s="11"/>
      <c r="D68" s="12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10"/>
      <c r="C69" s="11"/>
      <c r="D69" s="12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10"/>
      <c r="C70" s="11"/>
      <c r="D70" s="12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10"/>
      <c r="C71" s="11"/>
      <c r="D71" s="12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10"/>
      <c r="C72" s="11"/>
      <c r="D72" s="12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10"/>
      <c r="C73" s="11"/>
      <c r="D73" s="12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10"/>
      <c r="C74" s="11"/>
      <c r="D74" s="12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10"/>
      <c r="C75" s="11"/>
      <c r="D75" s="12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10"/>
      <c r="C76" s="11"/>
      <c r="D76" s="12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10"/>
      <c r="C77" s="11"/>
      <c r="D77" s="12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10"/>
      <c r="C78" s="11"/>
      <c r="D78" s="12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10"/>
      <c r="C79" s="11"/>
      <c r="D79" s="12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10"/>
      <c r="C80" s="11"/>
      <c r="D80" s="12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10"/>
      <c r="C81" s="11"/>
      <c r="D81" s="12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10"/>
      <c r="C82" s="11"/>
      <c r="D82" s="12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10"/>
      <c r="C83" s="11"/>
      <c r="D83" s="12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10"/>
      <c r="C84" s="11"/>
      <c r="D84" s="12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10"/>
      <c r="C85" s="11"/>
      <c r="D85" s="12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10"/>
      <c r="C86" s="11"/>
      <c r="D86" s="12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10"/>
      <c r="C87" s="11"/>
      <c r="D87" s="12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10"/>
      <c r="C88" s="11"/>
      <c r="D88" s="12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10"/>
      <c r="C89" s="11"/>
      <c r="D89" s="12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10"/>
      <c r="C90" s="11"/>
      <c r="D90" s="12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10"/>
      <c r="C91" s="11"/>
      <c r="D91" s="12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10"/>
      <c r="C92" s="11"/>
      <c r="D92" s="12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10"/>
      <c r="C93" s="11"/>
      <c r="D93" s="12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10"/>
      <c r="C94" s="11"/>
      <c r="D94" s="12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10"/>
      <c r="C95" s="11"/>
      <c r="D95" s="12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10"/>
      <c r="C96" s="11"/>
      <c r="D96" s="12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10"/>
      <c r="C97" s="11"/>
      <c r="D97" s="12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10"/>
      <c r="C98" s="11"/>
      <c r="D98" s="12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10"/>
      <c r="C99" s="11"/>
      <c r="D99" s="12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10"/>
      <c r="C100" s="11"/>
      <c r="D100" s="1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10"/>
      <c r="C101" s="11"/>
      <c r="D101" s="12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10"/>
      <c r="C102" s="11"/>
      <c r="D102" s="1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10"/>
      <c r="C103" s="11"/>
      <c r="D103" s="1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10"/>
      <c r="C104" s="11"/>
      <c r="D104" s="1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10"/>
      <c r="C105" s="11"/>
      <c r="D105" s="1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10"/>
      <c r="C106" s="11"/>
      <c r="D106" s="1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10"/>
      <c r="C107" s="11"/>
      <c r="D107" s="12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10"/>
      <c r="C108" s="11"/>
      <c r="D108" s="1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10"/>
      <c r="C109" s="11"/>
      <c r="D109" s="1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10"/>
      <c r="C110" s="11"/>
      <c r="D110" s="1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10"/>
      <c r="C111" s="11"/>
      <c r="D111" s="1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10"/>
      <c r="C112" s="11"/>
      <c r="D112" s="1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10"/>
      <c r="C113" s="11"/>
      <c r="D113" s="1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10"/>
      <c r="C114" s="11"/>
      <c r="D114" s="1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10"/>
      <c r="C115" s="11"/>
      <c r="D115" s="1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10"/>
      <c r="C116" s="11"/>
      <c r="D116" s="1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10"/>
      <c r="C117" s="11"/>
      <c r="D117" s="12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10"/>
      <c r="C118" s="11"/>
      <c r="D118" s="12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10"/>
      <c r="C119" s="11"/>
      <c r="D119" s="12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10"/>
      <c r="C120" s="11"/>
      <c r="D120" s="12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10"/>
      <c r="C121" s="11"/>
      <c r="D121" s="12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10"/>
      <c r="C122" s="11"/>
      <c r="D122" s="12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10"/>
      <c r="C123" s="11"/>
      <c r="D123" s="1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10"/>
      <c r="C124" s="11"/>
      <c r="D124" s="1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10"/>
      <c r="C125" s="11"/>
      <c r="D125" s="1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10"/>
      <c r="C126" s="11"/>
      <c r="D126" s="1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10"/>
      <c r="C127" s="11"/>
      <c r="D127" s="1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10"/>
      <c r="C128" s="11"/>
      <c r="D128" s="1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10"/>
      <c r="C129" s="11"/>
      <c r="D129" s="1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10"/>
      <c r="C130" s="11"/>
      <c r="D130" s="1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10"/>
      <c r="C131" s="11"/>
      <c r="D131" s="1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10"/>
      <c r="C132" s="11"/>
      <c r="D132" s="1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10"/>
      <c r="C133" s="11"/>
      <c r="D133" s="1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10"/>
      <c r="C134" s="11"/>
      <c r="D134" s="1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10"/>
      <c r="C135" s="11"/>
      <c r="D135" s="1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10"/>
      <c r="C136" s="11"/>
      <c r="D136" s="1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10"/>
      <c r="C137" s="11"/>
      <c r="D137" s="1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10"/>
      <c r="C138" s="11"/>
      <c r="D138" s="1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10"/>
      <c r="C139" s="11"/>
      <c r="D139" s="1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10"/>
      <c r="C140" s="11"/>
      <c r="D140" s="1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10"/>
      <c r="C141" s="11"/>
      <c r="D141" s="1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10"/>
      <c r="C142" s="11"/>
      <c r="D142" s="1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10"/>
      <c r="C143" s="11"/>
      <c r="D143" s="1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10"/>
      <c r="C144" s="11"/>
      <c r="D144" s="1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10"/>
      <c r="C145" s="11"/>
      <c r="D145" s="1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10"/>
      <c r="C146" s="11"/>
      <c r="D146" s="12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10"/>
      <c r="C147" s="11"/>
      <c r="D147" s="1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10"/>
      <c r="C148" s="11"/>
      <c r="D148" s="1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10"/>
      <c r="C149" s="11"/>
      <c r="D149" s="12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10"/>
      <c r="C150" s="11"/>
      <c r="D150" s="1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10"/>
      <c r="C151" s="11"/>
      <c r="D151" s="1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10"/>
      <c r="C152" s="11"/>
      <c r="D152" s="1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10"/>
      <c r="C153" s="11"/>
      <c r="D153" s="1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10"/>
      <c r="C154" s="11"/>
      <c r="D154" s="1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10"/>
      <c r="C155" s="11"/>
      <c r="D155" s="1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10"/>
      <c r="C156" s="11"/>
      <c r="D156" s="1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10"/>
      <c r="C157" s="11"/>
      <c r="D157" s="1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10"/>
      <c r="C158" s="11"/>
      <c r="D158" s="1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10"/>
      <c r="C159" s="11"/>
      <c r="D159" s="1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10"/>
      <c r="C160" s="11"/>
      <c r="D160" s="1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10"/>
      <c r="C161" s="11"/>
      <c r="D161" s="1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10"/>
      <c r="C162" s="11"/>
      <c r="D162" s="1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10"/>
      <c r="C163" s="11"/>
      <c r="D163" s="1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10"/>
      <c r="C164" s="11"/>
      <c r="D164" s="1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10"/>
      <c r="C165" s="11"/>
      <c r="D165" s="1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10"/>
      <c r="C166" s="11"/>
      <c r="D166" s="1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10"/>
      <c r="C167" s="11"/>
      <c r="D167" s="1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10"/>
      <c r="C168" s="11"/>
      <c r="D168" s="1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10"/>
      <c r="C169" s="11"/>
      <c r="D169" s="1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10"/>
      <c r="C170" s="11"/>
      <c r="D170" s="1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10"/>
      <c r="C171" s="11"/>
      <c r="D171" s="1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10"/>
      <c r="C172" s="11"/>
      <c r="D172" s="1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10"/>
      <c r="C173" s="11"/>
      <c r="D173" s="1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10"/>
      <c r="C174" s="11"/>
      <c r="D174" s="1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10"/>
      <c r="C175" s="11"/>
      <c r="D175" s="12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10"/>
      <c r="C176" s="11"/>
      <c r="D176" s="12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10"/>
      <c r="C177" s="11"/>
      <c r="D177" s="1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10"/>
      <c r="C178" s="11"/>
      <c r="D178" s="12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10"/>
      <c r="C179" s="11"/>
      <c r="D179" s="12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10"/>
      <c r="C180" s="11"/>
      <c r="D180" s="12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10"/>
      <c r="C181" s="11"/>
      <c r="D181" s="12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10"/>
      <c r="C182" s="11"/>
      <c r="D182" s="12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10"/>
      <c r="C183" s="11"/>
      <c r="D183" s="12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10"/>
      <c r="C184" s="11"/>
      <c r="D184" s="12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10"/>
      <c r="C185" s="11"/>
      <c r="D185" s="12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10"/>
      <c r="C186" s="11"/>
      <c r="D186" s="12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10"/>
      <c r="C187" s="11"/>
      <c r="D187" s="12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10"/>
      <c r="C188" s="11"/>
      <c r="D188" s="12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10"/>
      <c r="C189" s="11"/>
      <c r="D189" s="12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10"/>
      <c r="C190" s="11"/>
      <c r="D190" s="12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10"/>
      <c r="C191" s="11"/>
      <c r="D191" s="12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10"/>
      <c r="C192" s="11"/>
      <c r="D192" s="12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10"/>
      <c r="C193" s="11"/>
      <c r="D193" s="12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10"/>
      <c r="C194" s="11"/>
      <c r="D194" s="12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10"/>
      <c r="C195" s="11"/>
      <c r="D195" s="12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10"/>
      <c r="C196" s="11"/>
      <c r="D196" s="12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10"/>
      <c r="C197" s="11"/>
      <c r="D197" s="12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10"/>
      <c r="C198" s="11"/>
      <c r="D198" s="12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10"/>
      <c r="C199" s="11"/>
      <c r="D199" s="12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10"/>
      <c r="C200" s="11"/>
      <c r="D200" s="12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10"/>
      <c r="C201" s="11"/>
      <c r="D201" s="12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10"/>
      <c r="C202" s="11"/>
      <c r="D202" s="12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10"/>
      <c r="C203" s="11"/>
      <c r="D203" s="12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10"/>
      <c r="C204" s="11"/>
      <c r="D204" s="12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10"/>
      <c r="C205" s="11"/>
      <c r="D205" s="12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10"/>
      <c r="C206" s="11"/>
      <c r="D206" s="12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10"/>
      <c r="C207" s="11"/>
      <c r="D207" s="12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10"/>
      <c r="C208" s="11"/>
      <c r="D208" s="12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10"/>
      <c r="C209" s="11"/>
      <c r="D209" s="12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10"/>
      <c r="C210" s="11"/>
      <c r="D210" s="12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10"/>
      <c r="C211" s="11"/>
      <c r="D211" s="12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10"/>
      <c r="C212" s="11"/>
      <c r="D212" s="12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10"/>
      <c r="C213" s="11"/>
      <c r="D213" s="12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10"/>
      <c r="C214" s="11"/>
      <c r="D214" s="12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10"/>
      <c r="C215" s="11"/>
      <c r="D215" s="12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10"/>
      <c r="C216" s="11"/>
      <c r="D216" s="12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10"/>
      <c r="C217" s="11"/>
      <c r="D217" s="12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10"/>
      <c r="C218" s="11"/>
      <c r="D218" s="12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10"/>
      <c r="C219" s="11"/>
      <c r="D219" s="12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10"/>
      <c r="C220" s="11"/>
      <c r="D220" s="12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10"/>
      <c r="C221" s="11"/>
      <c r="D221" s="12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10"/>
      <c r="C222" s="11"/>
      <c r="D222" s="12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10"/>
      <c r="C223" s="11"/>
      <c r="D223" s="12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10"/>
      <c r="C224" s="11"/>
      <c r="D224" s="12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10"/>
      <c r="C225" s="11"/>
      <c r="D225" s="12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10"/>
      <c r="C226" s="11"/>
      <c r="D226" s="12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10"/>
      <c r="C227" s="11"/>
      <c r="D227" s="12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10"/>
      <c r="C228" s="11"/>
      <c r="D228" s="12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10"/>
      <c r="C229" s="11"/>
      <c r="D229" s="12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10"/>
      <c r="C230" s="11"/>
      <c r="D230" s="12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10"/>
      <c r="C231" s="11"/>
      <c r="D231" s="12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10"/>
      <c r="C232" s="11"/>
      <c r="D232" s="12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10"/>
      <c r="C233" s="11"/>
      <c r="D233" s="12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10"/>
      <c r="C234" s="11"/>
      <c r="D234" s="12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10"/>
      <c r="C235" s="11"/>
      <c r="D235" s="12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10"/>
      <c r="C236" s="11"/>
      <c r="D236" s="12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10"/>
      <c r="C237" s="11"/>
      <c r="D237" s="12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10"/>
      <c r="C238" s="11"/>
      <c r="D238" s="12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10"/>
      <c r="C239" s="11"/>
      <c r="D239" s="12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10"/>
      <c r="C240" s="11"/>
      <c r="D240" s="12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10"/>
      <c r="C241" s="11"/>
      <c r="D241" s="12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10"/>
      <c r="C242" s="11"/>
      <c r="D242" s="12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10"/>
      <c r="C243" s="11"/>
      <c r="D243" s="12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10"/>
      <c r="C244" s="11"/>
      <c r="D244" s="12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10"/>
      <c r="C245" s="11"/>
      <c r="D245" s="12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10"/>
      <c r="C246" s="11"/>
      <c r="D246" s="12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10"/>
      <c r="C247" s="11"/>
      <c r="D247" s="12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10"/>
      <c r="C248" s="11"/>
      <c r="D248" s="12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10"/>
      <c r="C249" s="11"/>
      <c r="D249" s="12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10"/>
      <c r="C250" s="11"/>
      <c r="D250" s="12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10"/>
      <c r="C251" s="11"/>
      <c r="D251" s="12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10"/>
      <c r="C252" s="11"/>
      <c r="D252" s="12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10"/>
      <c r="C253" s="11"/>
      <c r="D253" s="12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10"/>
      <c r="C254" s="11"/>
      <c r="D254" s="12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10"/>
      <c r="C255" s="11"/>
      <c r="D255" s="12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10"/>
      <c r="C256" s="11"/>
      <c r="D256" s="12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10"/>
      <c r="C257" s="11"/>
      <c r="D257" s="12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10"/>
      <c r="C258" s="11"/>
      <c r="D258" s="12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10"/>
      <c r="C259" s="11"/>
      <c r="D259" s="12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10"/>
      <c r="C260" s="11"/>
      <c r="D260" s="12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10"/>
      <c r="C261" s="11"/>
      <c r="D261" s="12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10"/>
      <c r="C262" s="11"/>
      <c r="D262" s="12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10"/>
      <c r="C263" s="11"/>
      <c r="D263" s="12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10"/>
      <c r="C264" s="11"/>
      <c r="D264" s="12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10"/>
      <c r="C265" s="11"/>
      <c r="D265" s="12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10"/>
      <c r="C266" s="11"/>
      <c r="D266" s="12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10"/>
      <c r="C267" s="11"/>
      <c r="D267" s="12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10"/>
      <c r="C268" s="11"/>
      <c r="D268" s="12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10"/>
      <c r="C269" s="11"/>
      <c r="D269" s="12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10"/>
      <c r="C270" s="11"/>
      <c r="D270" s="12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10"/>
      <c r="C271" s="11"/>
      <c r="D271" s="12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10"/>
      <c r="C272" s="11"/>
      <c r="D272" s="12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10"/>
      <c r="C273" s="11"/>
      <c r="D273" s="12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10"/>
      <c r="C274" s="11"/>
      <c r="D274" s="12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10"/>
      <c r="C275" s="11"/>
      <c r="D275" s="12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10"/>
      <c r="C276" s="11"/>
      <c r="D276" s="12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10"/>
      <c r="C277" s="11"/>
      <c r="D277" s="12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10"/>
      <c r="C278" s="11"/>
      <c r="D278" s="12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10"/>
      <c r="C279" s="11"/>
      <c r="D279" s="12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10"/>
      <c r="C280" s="11"/>
      <c r="D280" s="12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10"/>
      <c r="C281" s="11"/>
      <c r="D281" s="12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10"/>
      <c r="C282" s="11"/>
      <c r="D282" s="12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10"/>
      <c r="C283" s="11"/>
      <c r="D283" s="12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10"/>
      <c r="C284" s="11"/>
      <c r="D284" s="12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10"/>
      <c r="C285" s="11"/>
      <c r="D285" s="12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10"/>
      <c r="C286" s="11"/>
      <c r="D286" s="12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10"/>
      <c r="C287" s="11"/>
      <c r="D287" s="12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10"/>
      <c r="C288" s="11"/>
      <c r="D288" s="12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10"/>
      <c r="C289" s="11"/>
      <c r="D289" s="12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10"/>
      <c r="C290" s="11"/>
      <c r="D290" s="12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10"/>
      <c r="C291" s="11"/>
      <c r="D291" s="12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10"/>
      <c r="C292" s="11"/>
      <c r="D292" s="12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10"/>
      <c r="C293" s="11"/>
      <c r="D293" s="12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10"/>
      <c r="C294" s="11"/>
      <c r="D294" s="12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10"/>
      <c r="C295" s="11"/>
      <c r="D295" s="12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10"/>
      <c r="C296" s="11"/>
      <c r="D296" s="12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10"/>
      <c r="C297" s="11"/>
      <c r="D297" s="12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10"/>
      <c r="C298" s="11"/>
      <c r="D298" s="12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10"/>
      <c r="C299" s="11"/>
      <c r="D299" s="12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10"/>
      <c r="C300" s="11"/>
      <c r="D300" s="12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10"/>
      <c r="C301" s="11"/>
      <c r="D301" s="12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10"/>
      <c r="C302" s="11"/>
      <c r="D302" s="12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10"/>
      <c r="C303" s="11"/>
      <c r="D303" s="12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10"/>
      <c r="C304" s="11"/>
      <c r="D304" s="12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10"/>
      <c r="C305" s="11"/>
      <c r="D305" s="12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10"/>
      <c r="C306" s="11"/>
      <c r="D306" s="12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10"/>
      <c r="C307" s="11"/>
      <c r="D307" s="12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10"/>
      <c r="C308" s="11"/>
      <c r="D308" s="12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10"/>
      <c r="C309" s="11"/>
      <c r="D309" s="12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10"/>
      <c r="C310" s="11"/>
      <c r="D310" s="12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10"/>
      <c r="C311" s="11"/>
      <c r="D311" s="12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10"/>
      <c r="C312" s="11"/>
      <c r="D312" s="12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10"/>
      <c r="C313" s="11"/>
      <c r="D313" s="12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10"/>
      <c r="C314" s="11"/>
      <c r="D314" s="12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10"/>
      <c r="C315" s="11"/>
      <c r="D315" s="12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10"/>
      <c r="C316" s="11"/>
      <c r="D316" s="12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10"/>
      <c r="C317" s="11"/>
      <c r="D317" s="12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10"/>
      <c r="C318" s="11"/>
      <c r="D318" s="12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10"/>
      <c r="C319" s="11"/>
      <c r="D319" s="12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10"/>
      <c r="C320" s="11"/>
      <c r="D320" s="12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10"/>
      <c r="C321" s="11"/>
      <c r="D321" s="12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10"/>
      <c r="C322" s="11"/>
      <c r="D322" s="12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10"/>
      <c r="C323" s="11"/>
      <c r="D323" s="12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10"/>
      <c r="C324" s="11"/>
      <c r="D324" s="12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10"/>
      <c r="C325" s="11"/>
      <c r="D325" s="12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10"/>
      <c r="C326" s="11"/>
      <c r="D326" s="12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10"/>
      <c r="C327" s="11"/>
      <c r="D327" s="12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10"/>
      <c r="C328" s="11"/>
      <c r="D328" s="12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10"/>
      <c r="C329" s="11"/>
      <c r="D329" s="12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10"/>
      <c r="C330" s="11"/>
      <c r="D330" s="12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10"/>
      <c r="C331" s="11"/>
      <c r="D331" s="12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10"/>
      <c r="C332" s="11"/>
      <c r="D332" s="12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10"/>
      <c r="C333" s="11"/>
      <c r="D333" s="12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10"/>
      <c r="C334" s="11"/>
      <c r="D334" s="12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10"/>
      <c r="C335" s="11"/>
      <c r="D335" s="12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10"/>
      <c r="C336" s="11"/>
      <c r="D336" s="12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10"/>
      <c r="C337" s="11"/>
      <c r="D337" s="12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10"/>
      <c r="C338" s="11"/>
      <c r="D338" s="12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10"/>
      <c r="C339" s="11"/>
      <c r="D339" s="12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10"/>
      <c r="C340" s="11"/>
      <c r="D340" s="12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10"/>
      <c r="C341" s="11"/>
      <c r="D341" s="12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10"/>
      <c r="C342" s="11"/>
      <c r="D342" s="12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10"/>
      <c r="C343" s="11"/>
      <c r="D343" s="12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10"/>
      <c r="C344" s="11"/>
      <c r="D344" s="12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10"/>
      <c r="C345" s="11"/>
      <c r="D345" s="12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10"/>
      <c r="C346" s="11"/>
      <c r="D346" s="12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10"/>
      <c r="C347" s="11"/>
      <c r="D347" s="12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10"/>
      <c r="C348" s="11"/>
      <c r="D348" s="12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10"/>
      <c r="C349" s="11"/>
      <c r="D349" s="12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10"/>
      <c r="C350" s="11"/>
      <c r="D350" s="12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10"/>
      <c r="C351" s="11"/>
      <c r="D351" s="12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10"/>
      <c r="C352" s="11"/>
      <c r="D352" s="12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10"/>
      <c r="C353" s="11"/>
      <c r="D353" s="12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10"/>
      <c r="C354" s="11"/>
      <c r="D354" s="12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10"/>
      <c r="C355" s="11"/>
      <c r="D355" s="12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10"/>
      <c r="C356" s="11"/>
      <c r="D356" s="12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10"/>
      <c r="C357" s="11"/>
      <c r="D357" s="12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10"/>
      <c r="C358" s="11"/>
      <c r="D358" s="12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10"/>
      <c r="C359" s="11"/>
      <c r="D359" s="12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10"/>
      <c r="C360" s="11"/>
      <c r="D360" s="12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10"/>
      <c r="C361" s="11"/>
      <c r="D361" s="12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10"/>
      <c r="C362" s="11"/>
      <c r="D362" s="12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10"/>
      <c r="C363" s="11"/>
      <c r="D363" s="12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10"/>
      <c r="C364" s="11"/>
      <c r="D364" s="12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10"/>
      <c r="C365" s="11"/>
      <c r="D365" s="12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10"/>
      <c r="C366" s="11"/>
      <c r="D366" s="12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10"/>
      <c r="C367" s="11"/>
      <c r="D367" s="12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10"/>
      <c r="C368" s="11"/>
      <c r="D368" s="12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10"/>
      <c r="C369" s="11"/>
      <c r="D369" s="12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10"/>
      <c r="C370" s="11"/>
      <c r="D370" s="12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10"/>
      <c r="C371" s="11"/>
      <c r="D371" s="12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10"/>
      <c r="C372" s="11"/>
      <c r="D372" s="12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10"/>
      <c r="C373" s="11"/>
      <c r="D373" s="12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10"/>
      <c r="C374" s="11"/>
      <c r="D374" s="12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10"/>
      <c r="C375" s="11"/>
      <c r="D375" s="12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10"/>
      <c r="C376" s="11"/>
      <c r="D376" s="12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10"/>
      <c r="C377" s="11"/>
      <c r="D377" s="12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10"/>
      <c r="C378" s="11"/>
      <c r="D378" s="12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10"/>
      <c r="C379" s="11"/>
      <c r="D379" s="12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10"/>
      <c r="C380" s="11"/>
      <c r="D380" s="12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10"/>
      <c r="C381" s="11"/>
      <c r="D381" s="12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10"/>
      <c r="C382" s="11"/>
      <c r="D382" s="12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10"/>
      <c r="C383" s="11"/>
      <c r="D383" s="12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10"/>
      <c r="C384" s="11"/>
      <c r="D384" s="12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10"/>
      <c r="C385" s="11"/>
      <c r="D385" s="12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10"/>
      <c r="C386" s="11"/>
      <c r="D386" s="12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10"/>
      <c r="C387" s="11"/>
      <c r="D387" s="12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10"/>
      <c r="C388" s="11"/>
      <c r="D388" s="12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10"/>
      <c r="C389" s="11"/>
      <c r="D389" s="12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10"/>
      <c r="C390" s="11"/>
      <c r="D390" s="12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10"/>
      <c r="C391" s="11"/>
      <c r="D391" s="12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10"/>
      <c r="C392" s="11"/>
      <c r="D392" s="12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10"/>
      <c r="C393" s="11"/>
      <c r="D393" s="12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10"/>
      <c r="C394" s="11"/>
      <c r="D394" s="12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10"/>
      <c r="C395" s="11"/>
      <c r="D395" s="12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10"/>
      <c r="C396" s="11"/>
      <c r="D396" s="12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10"/>
      <c r="C397" s="11"/>
      <c r="D397" s="12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10"/>
      <c r="C398" s="11"/>
      <c r="D398" s="12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10"/>
      <c r="C399" s="11"/>
      <c r="D399" s="12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10"/>
      <c r="C400" s="11"/>
      <c r="D400" s="12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10"/>
      <c r="C401" s="11"/>
      <c r="D401" s="12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10"/>
      <c r="C402" s="11"/>
      <c r="D402" s="12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10"/>
      <c r="C403" s="11"/>
      <c r="D403" s="12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10"/>
      <c r="C404" s="11"/>
      <c r="D404" s="12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10"/>
      <c r="C405" s="11"/>
      <c r="D405" s="12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10"/>
      <c r="C406" s="11"/>
      <c r="D406" s="12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10"/>
      <c r="C407" s="11"/>
      <c r="D407" s="12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10"/>
      <c r="C408" s="11"/>
      <c r="D408" s="12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10"/>
      <c r="C409" s="11"/>
      <c r="D409" s="12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10"/>
      <c r="C410" s="11"/>
      <c r="D410" s="12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10"/>
      <c r="C411" s="11"/>
      <c r="D411" s="12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10"/>
      <c r="C412" s="11"/>
      <c r="D412" s="12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10"/>
      <c r="C413" s="11"/>
      <c r="D413" s="12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10"/>
      <c r="C414" s="11"/>
      <c r="D414" s="12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10"/>
      <c r="C415" s="11"/>
      <c r="D415" s="12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10"/>
      <c r="C416" s="11"/>
      <c r="D416" s="12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10"/>
      <c r="C417" s="11"/>
      <c r="D417" s="12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10"/>
      <c r="C418" s="11"/>
      <c r="D418" s="12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10"/>
      <c r="C419" s="11"/>
      <c r="D419" s="12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10"/>
      <c r="C420" s="11"/>
      <c r="D420" s="12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10"/>
      <c r="C421" s="11"/>
      <c r="D421" s="12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10"/>
      <c r="C422" s="11"/>
      <c r="D422" s="12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10"/>
      <c r="C423" s="11"/>
      <c r="D423" s="12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10"/>
      <c r="C424" s="11"/>
      <c r="D424" s="12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10"/>
      <c r="C425" s="11"/>
      <c r="D425" s="12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10"/>
      <c r="C426" s="11"/>
      <c r="D426" s="12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10"/>
      <c r="C427" s="11"/>
      <c r="D427" s="12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10"/>
      <c r="C428" s="11"/>
      <c r="D428" s="12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10"/>
      <c r="C429" s="11"/>
      <c r="D429" s="12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10"/>
      <c r="C430" s="11"/>
      <c r="D430" s="12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10"/>
      <c r="C431" s="11"/>
      <c r="D431" s="12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10"/>
      <c r="C432" s="11"/>
      <c r="D432" s="12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10"/>
      <c r="C433" s="11"/>
      <c r="D433" s="12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10"/>
      <c r="C434" s="11"/>
      <c r="D434" s="12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10"/>
      <c r="C435" s="11"/>
      <c r="D435" s="12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10"/>
      <c r="C436" s="11"/>
      <c r="D436" s="12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10"/>
      <c r="C437" s="11"/>
      <c r="D437" s="12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10"/>
      <c r="C438" s="11"/>
      <c r="D438" s="12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10"/>
      <c r="C439" s="11"/>
      <c r="D439" s="12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10"/>
      <c r="C440" s="11"/>
      <c r="D440" s="12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10"/>
      <c r="C441" s="11"/>
      <c r="D441" s="12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10"/>
      <c r="C442" s="11"/>
      <c r="D442" s="12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10"/>
      <c r="C443" s="11"/>
      <c r="D443" s="12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10"/>
      <c r="C444" s="11"/>
      <c r="D444" s="12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10"/>
      <c r="C445" s="11"/>
      <c r="D445" s="12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10"/>
      <c r="C446" s="11"/>
      <c r="D446" s="12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10"/>
      <c r="C447" s="11"/>
      <c r="D447" s="12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10"/>
      <c r="C448" s="11"/>
      <c r="D448" s="12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10"/>
      <c r="C449" s="11"/>
      <c r="D449" s="12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10"/>
      <c r="C450" s="11"/>
      <c r="D450" s="12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10"/>
      <c r="C451" s="11"/>
      <c r="D451" s="12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10"/>
      <c r="C452" s="11"/>
      <c r="D452" s="12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10"/>
      <c r="C453" s="11"/>
      <c r="D453" s="12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10"/>
      <c r="C454" s="11"/>
      <c r="D454" s="12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10"/>
      <c r="C455" s="11"/>
      <c r="D455" s="12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10"/>
      <c r="C456" s="11"/>
      <c r="D456" s="12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10"/>
      <c r="C457" s="11"/>
      <c r="D457" s="12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10"/>
      <c r="C458" s="11"/>
      <c r="D458" s="12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10"/>
      <c r="C459" s="11"/>
      <c r="D459" s="12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10"/>
      <c r="C460" s="11"/>
      <c r="D460" s="12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10"/>
      <c r="C461" s="11"/>
      <c r="D461" s="12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10"/>
      <c r="C462" s="11"/>
      <c r="D462" s="12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10"/>
      <c r="C463" s="11"/>
      <c r="D463" s="12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10"/>
      <c r="C464" s="11"/>
      <c r="D464" s="12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10"/>
      <c r="C465" s="11"/>
      <c r="D465" s="12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10"/>
      <c r="C466" s="11"/>
      <c r="D466" s="12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10"/>
      <c r="C467" s="11"/>
      <c r="D467" s="12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10"/>
      <c r="C468" s="11"/>
      <c r="D468" s="12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10"/>
      <c r="C469" s="11"/>
      <c r="D469" s="12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10"/>
      <c r="C470" s="11"/>
      <c r="D470" s="12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10"/>
      <c r="C471" s="11"/>
      <c r="D471" s="12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10"/>
      <c r="C472" s="11"/>
      <c r="D472" s="12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10"/>
      <c r="C473" s="11"/>
      <c r="D473" s="12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10"/>
      <c r="C474" s="11"/>
      <c r="D474" s="12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10"/>
      <c r="C475" s="11"/>
      <c r="D475" s="12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10"/>
      <c r="C476" s="11"/>
      <c r="D476" s="12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10"/>
      <c r="C477" s="11"/>
      <c r="D477" s="12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10"/>
      <c r="C478" s="11"/>
      <c r="D478" s="12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10"/>
      <c r="C479" s="11"/>
      <c r="D479" s="12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10"/>
      <c r="C480" s="11"/>
      <c r="D480" s="12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10"/>
      <c r="C481" s="11"/>
      <c r="D481" s="12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10"/>
      <c r="C482" s="11"/>
      <c r="D482" s="12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10"/>
      <c r="C483" s="11"/>
      <c r="D483" s="12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10"/>
      <c r="C484" s="11"/>
      <c r="D484" s="12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10"/>
      <c r="C485" s="11"/>
      <c r="D485" s="12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10"/>
      <c r="C486" s="11"/>
      <c r="D486" s="12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10"/>
      <c r="C487" s="11"/>
      <c r="D487" s="12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10"/>
      <c r="C488" s="11"/>
      <c r="D488" s="12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10"/>
      <c r="C489" s="11"/>
      <c r="D489" s="12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10"/>
      <c r="C490" s="11"/>
      <c r="D490" s="12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10"/>
      <c r="C491" s="11"/>
      <c r="D491" s="12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10"/>
      <c r="C492" s="11"/>
      <c r="D492" s="12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10"/>
      <c r="C493" s="11"/>
      <c r="D493" s="12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10"/>
      <c r="C494" s="11"/>
      <c r="D494" s="12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10"/>
      <c r="C495" s="11"/>
      <c r="D495" s="12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10"/>
      <c r="C496" s="11"/>
      <c r="D496" s="12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10"/>
      <c r="C497" s="11"/>
      <c r="D497" s="12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10"/>
      <c r="C498" s="11"/>
      <c r="D498" s="12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10"/>
      <c r="C499" s="11"/>
      <c r="D499" s="12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10"/>
      <c r="C500" s="11"/>
      <c r="D500" s="12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10"/>
      <c r="C501" s="11"/>
      <c r="D501" s="12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10"/>
      <c r="C502" s="11"/>
      <c r="D502" s="12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10"/>
      <c r="C503" s="11"/>
      <c r="D503" s="12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10"/>
      <c r="C504" s="11"/>
      <c r="D504" s="12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10"/>
      <c r="C505" s="11"/>
      <c r="D505" s="12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10"/>
      <c r="C506" s="11"/>
      <c r="D506" s="12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10"/>
      <c r="C507" s="11"/>
      <c r="D507" s="12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10"/>
      <c r="C508" s="11"/>
      <c r="D508" s="12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10"/>
      <c r="C509" s="11"/>
      <c r="D509" s="12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10"/>
      <c r="C510" s="11"/>
      <c r="D510" s="12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10"/>
      <c r="C511" s="11"/>
      <c r="D511" s="12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10"/>
      <c r="C512" s="11"/>
      <c r="D512" s="12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10"/>
      <c r="C513" s="11"/>
      <c r="D513" s="12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10"/>
      <c r="C514" s="11"/>
      <c r="D514" s="12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10"/>
      <c r="C515" s="11"/>
      <c r="D515" s="12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10"/>
      <c r="C516" s="11"/>
      <c r="D516" s="12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10"/>
      <c r="C517" s="11"/>
      <c r="D517" s="12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10"/>
      <c r="C518" s="11"/>
      <c r="D518" s="12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10"/>
      <c r="C519" s="11"/>
      <c r="D519" s="12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10"/>
      <c r="C520" s="11"/>
      <c r="D520" s="12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10"/>
      <c r="C521" s="11"/>
      <c r="D521" s="12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10"/>
      <c r="C522" s="11"/>
      <c r="D522" s="12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10"/>
      <c r="C523" s="11"/>
      <c r="D523" s="12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10"/>
      <c r="C524" s="11"/>
      <c r="D524" s="12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10"/>
      <c r="C525" s="11"/>
      <c r="D525" s="12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10"/>
      <c r="C526" s="11"/>
      <c r="D526" s="12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10"/>
      <c r="C527" s="11"/>
      <c r="D527" s="12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10"/>
      <c r="C528" s="11"/>
      <c r="D528" s="12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10"/>
      <c r="C529" s="11"/>
      <c r="D529" s="12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10"/>
      <c r="C530" s="11"/>
      <c r="D530" s="12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10"/>
      <c r="C531" s="11"/>
      <c r="D531" s="12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10"/>
      <c r="C532" s="11"/>
      <c r="D532" s="12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10"/>
      <c r="C533" s="11"/>
      <c r="D533" s="12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10"/>
      <c r="C534" s="11"/>
      <c r="D534" s="12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10"/>
      <c r="C535" s="11"/>
      <c r="D535" s="12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10"/>
      <c r="C536" s="11"/>
      <c r="D536" s="12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10"/>
      <c r="C537" s="11"/>
      <c r="D537" s="12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10"/>
      <c r="C538" s="11"/>
      <c r="D538" s="12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10"/>
      <c r="C539" s="11"/>
      <c r="D539" s="12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10"/>
      <c r="C540" s="11"/>
      <c r="D540" s="12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10"/>
      <c r="C541" s="11"/>
      <c r="D541" s="12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10"/>
      <c r="C542" s="11"/>
      <c r="D542" s="12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10"/>
      <c r="C543" s="11"/>
      <c r="D543" s="12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10"/>
      <c r="C544" s="11"/>
      <c r="D544" s="12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10"/>
      <c r="C545" s="11"/>
      <c r="D545" s="12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10"/>
      <c r="C546" s="11"/>
      <c r="D546" s="12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10"/>
      <c r="C547" s="11"/>
      <c r="D547" s="12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10"/>
      <c r="C548" s="11"/>
      <c r="D548" s="12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10"/>
      <c r="C549" s="11"/>
      <c r="D549" s="12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10"/>
      <c r="C550" s="11"/>
      <c r="D550" s="12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10"/>
      <c r="C551" s="11"/>
      <c r="D551" s="12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10"/>
      <c r="C552" s="11"/>
      <c r="D552" s="12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10"/>
      <c r="C553" s="11"/>
      <c r="D553" s="12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10"/>
      <c r="C554" s="11"/>
      <c r="D554" s="12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10"/>
      <c r="C555" s="11"/>
      <c r="D555" s="12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10"/>
      <c r="C556" s="11"/>
      <c r="D556" s="12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10"/>
      <c r="C557" s="11"/>
      <c r="D557" s="12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10"/>
      <c r="C558" s="11"/>
      <c r="D558" s="12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10"/>
      <c r="C559" s="11"/>
      <c r="D559" s="12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10"/>
      <c r="C560" s="11"/>
      <c r="D560" s="12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10"/>
      <c r="C561" s="11"/>
      <c r="D561" s="12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10"/>
      <c r="C562" s="11"/>
      <c r="D562" s="12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10"/>
      <c r="C563" s="11"/>
      <c r="D563" s="12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10"/>
      <c r="C564" s="11"/>
      <c r="D564" s="12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10"/>
      <c r="C565" s="11"/>
      <c r="D565" s="12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10"/>
      <c r="C566" s="11"/>
      <c r="D566" s="12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10"/>
      <c r="C567" s="11"/>
      <c r="D567" s="12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10"/>
      <c r="C568" s="11"/>
      <c r="D568" s="12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10"/>
      <c r="C569" s="11"/>
      <c r="D569" s="12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10"/>
      <c r="C570" s="11"/>
      <c r="D570" s="12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10"/>
      <c r="C571" s="11"/>
      <c r="D571" s="12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10"/>
      <c r="C572" s="11"/>
      <c r="D572" s="12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10"/>
      <c r="C573" s="11"/>
      <c r="D573" s="12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10"/>
      <c r="C574" s="11"/>
      <c r="D574" s="12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10"/>
      <c r="C575" s="11"/>
      <c r="D575" s="12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10"/>
      <c r="C576" s="11"/>
      <c r="D576" s="12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10"/>
      <c r="C577" s="11"/>
      <c r="D577" s="12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10"/>
      <c r="C578" s="11"/>
      <c r="D578" s="12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10"/>
      <c r="C579" s="11"/>
      <c r="D579" s="12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10"/>
      <c r="C580" s="11"/>
      <c r="D580" s="12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10"/>
      <c r="C581" s="11"/>
      <c r="D581" s="12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10"/>
      <c r="C582" s="11"/>
      <c r="D582" s="12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10"/>
      <c r="C583" s="11"/>
      <c r="D583" s="12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10"/>
      <c r="C584" s="11"/>
      <c r="D584" s="12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10"/>
      <c r="C585" s="11"/>
      <c r="D585" s="12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10"/>
      <c r="C586" s="11"/>
      <c r="D586" s="12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10"/>
      <c r="C587" s="11"/>
      <c r="D587" s="12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10"/>
      <c r="C588" s="11"/>
      <c r="D588" s="12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10"/>
      <c r="C589" s="11"/>
      <c r="D589" s="12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10"/>
      <c r="C590" s="11"/>
      <c r="D590" s="12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10"/>
      <c r="C591" s="11"/>
      <c r="D591" s="12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10"/>
      <c r="C592" s="11"/>
      <c r="D592" s="12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10"/>
      <c r="C593" s="11"/>
      <c r="D593" s="12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10"/>
      <c r="C594" s="11"/>
      <c r="D594" s="12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10"/>
      <c r="C595" s="11"/>
      <c r="D595" s="12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10"/>
      <c r="C596" s="11"/>
      <c r="D596" s="12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10"/>
      <c r="C597" s="11"/>
      <c r="D597" s="12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10"/>
      <c r="C598" s="11"/>
      <c r="D598" s="12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10"/>
      <c r="C599" s="11"/>
      <c r="D599" s="12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10"/>
      <c r="C600" s="11"/>
      <c r="D600" s="12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10"/>
      <c r="C601" s="11"/>
      <c r="D601" s="12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10"/>
      <c r="C602" s="11"/>
      <c r="D602" s="12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10"/>
      <c r="C603" s="11"/>
      <c r="D603" s="12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10"/>
      <c r="C604" s="11"/>
      <c r="D604" s="12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10"/>
      <c r="C605" s="11"/>
      <c r="D605" s="12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10"/>
      <c r="C606" s="11"/>
      <c r="D606" s="12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10"/>
      <c r="C607" s="11"/>
      <c r="D607" s="12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10"/>
      <c r="C608" s="11"/>
      <c r="D608" s="12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10"/>
      <c r="C609" s="11"/>
      <c r="D609" s="12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10"/>
      <c r="C610" s="11"/>
      <c r="D610" s="12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10"/>
      <c r="C611" s="11"/>
      <c r="D611" s="12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10"/>
      <c r="C612" s="11"/>
      <c r="D612" s="12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10"/>
      <c r="C613" s="11"/>
      <c r="D613" s="12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10"/>
      <c r="C614" s="11"/>
      <c r="D614" s="12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10"/>
      <c r="C615" s="11"/>
      <c r="D615" s="12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10"/>
      <c r="C616" s="11"/>
      <c r="D616" s="12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10"/>
      <c r="C617" s="11"/>
      <c r="D617" s="12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10"/>
      <c r="C618" s="11"/>
      <c r="D618" s="12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10"/>
      <c r="C619" s="11"/>
      <c r="D619" s="12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10"/>
      <c r="C620" s="11"/>
      <c r="D620" s="12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10"/>
      <c r="C621" s="11"/>
      <c r="D621" s="12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10"/>
      <c r="C622" s="11"/>
      <c r="D622" s="12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10"/>
      <c r="C623" s="11"/>
      <c r="D623" s="12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10"/>
      <c r="C624" s="11"/>
      <c r="D624" s="12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10"/>
      <c r="C625" s="11"/>
      <c r="D625" s="12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10"/>
      <c r="C626" s="11"/>
      <c r="D626" s="12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10"/>
      <c r="C627" s="11"/>
      <c r="D627" s="12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10"/>
      <c r="C628" s="11"/>
      <c r="D628" s="12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10"/>
      <c r="C629" s="11"/>
      <c r="D629" s="12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10"/>
      <c r="C630" s="11"/>
      <c r="D630" s="12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10"/>
      <c r="C631" s="11"/>
      <c r="D631" s="12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10"/>
      <c r="C632" s="11"/>
      <c r="D632" s="12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10"/>
      <c r="C633" s="11"/>
      <c r="D633" s="12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10"/>
      <c r="C634" s="11"/>
      <c r="D634" s="12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10"/>
      <c r="C635" s="11"/>
      <c r="D635" s="12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10"/>
      <c r="C636" s="11"/>
      <c r="D636" s="12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10"/>
      <c r="C637" s="11"/>
      <c r="D637" s="12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10"/>
      <c r="C638" s="11"/>
      <c r="D638" s="12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10"/>
      <c r="C639" s="11"/>
      <c r="D639" s="12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10"/>
      <c r="C640" s="11"/>
      <c r="D640" s="12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10"/>
      <c r="C641" s="11"/>
      <c r="D641" s="12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10"/>
      <c r="C642" s="11"/>
      <c r="D642" s="12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10"/>
      <c r="C643" s="11"/>
      <c r="D643" s="12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10"/>
      <c r="C644" s="11"/>
      <c r="D644" s="12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10"/>
      <c r="C645" s="11"/>
      <c r="D645" s="12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10"/>
      <c r="C646" s="11"/>
      <c r="D646" s="12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10"/>
      <c r="C647" s="11"/>
      <c r="D647" s="12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10"/>
      <c r="C648" s="11"/>
      <c r="D648" s="12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10"/>
      <c r="C649" s="11"/>
      <c r="D649" s="12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10"/>
      <c r="C650" s="11"/>
      <c r="D650" s="12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10"/>
      <c r="C651" s="11"/>
      <c r="D651" s="12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10"/>
      <c r="C652" s="11"/>
      <c r="D652" s="12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10"/>
      <c r="C653" s="11"/>
      <c r="D653" s="12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10"/>
      <c r="C654" s="11"/>
      <c r="D654" s="12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10"/>
      <c r="C655" s="11"/>
      <c r="D655" s="12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10"/>
      <c r="C656" s="11"/>
      <c r="D656" s="12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10"/>
      <c r="C657" s="11"/>
      <c r="D657" s="12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10"/>
      <c r="C658" s="11"/>
      <c r="D658" s="12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10"/>
      <c r="C659" s="11"/>
      <c r="D659" s="12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10"/>
      <c r="C660" s="11"/>
      <c r="D660" s="12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10"/>
      <c r="C661" s="11"/>
      <c r="D661" s="12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10"/>
      <c r="C662" s="11"/>
      <c r="D662" s="12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10"/>
      <c r="C663" s="11"/>
      <c r="D663" s="12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10"/>
      <c r="C664" s="11"/>
      <c r="D664" s="12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10"/>
      <c r="C665" s="11"/>
      <c r="D665" s="12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10"/>
      <c r="C666" s="11"/>
      <c r="D666" s="12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10"/>
      <c r="C667" s="11"/>
      <c r="D667" s="12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10"/>
      <c r="C668" s="11"/>
      <c r="D668" s="12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10"/>
      <c r="C669" s="11"/>
      <c r="D669" s="12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10"/>
      <c r="C670" s="11"/>
      <c r="D670" s="12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10"/>
      <c r="C671" s="11"/>
      <c r="D671" s="12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10"/>
      <c r="C672" s="11"/>
      <c r="D672" s="12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10"/>
      <c r="C673" s="11"/>
      <c r="D673" s="12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10"/>
      <c r="C674" s="11"/>
      <c r="D674" s="12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10"/>
      <c r="C675" s="11"/>
      <c r="D675" s="12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10"/>
      <c r="C676" s="11"/>
      <c r="D676" s="12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10"/>
      <c r="C677" s="11"/>
      <c r="D677" s="12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10"/>
      <c r="C678" s="11"/>
      <c r="D678" s="12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10"/>
      <c r="C679" s="11"/>
      <c r="D679" s="12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10"/>
      <c r="C680" s="11"/>
      <c r="D680" s="12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10"/>
      <c r="C681" s="11"/>
      <c r="D681" s="12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10"/>
      <c r="C682" s="11"/>
      <c r="D682" s="12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10"/>
      <c r="C683" s="11"/>
      <c r="D683" s="12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10"/>
      <c r="C684" s="11"/>
      <c r="D684" s="12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10"/>
      <c r="C685" s="11"/>
      <c r="D685" s="12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10"/>
      <c r="C686" s="11"/>
      <c r="D686" s="12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10"/>
      <c r="C687" s="11"/>
      <c r="D687" s="12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10"/>
      <c r="C688" s="11"/>
      <c r="D688" s="12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10"/>
      <c r="C689" s="11"/>
      <c r="D689" s="12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10"/>
      <c r="C690" s="11"/>
      <c r="D690" s="12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10"/>
      <c r="C691" s="11"/>
      <c r="D691" s="12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10"/>
      <c r="C692" s="11"/>
      <c r="D692" s="12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10"/>
      <c r="C693" s="11"/>
      <c r="D693" s="12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10"/>
      <c r="C694" s="11"/>
      <c r="D694" s="12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10"/>
      <c r="C695" s="11"/>
      <c r="D695" s="12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10"/>
      <c r="C696" s="11"/>
      <c r="D696" s="12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10"/>
      <c r="C697" s="11"/>
      <c r="D697" s="12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10"/>
      <c r="C698" s="11"/>
      <c r="D698" s="12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10"/>
      <c r="C699" s="11"/>
      <c r="D699" s="12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10"/>
      <c r="C700" s="11"/>
      <c r="D700" s="12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10"/>
      <c r="C701" s="11"/>
      <c r="D701" s="12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10"/>
      <c r="C702" s="11"/>
      <c r="D702" s="12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10"/>
      <c r="C703" s="11"/>
      <c r="D703" s="12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10"/>
      <c r="C704" s="11"/>
      <c r="D704" s="12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10"/>
      <c r="C705" s="11"/>
      <c r="D705" s="12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10"/>
      <c r="C706" s="11"/>
      <c r="D706" s="12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10"/>
      <c r="C707" s="11"/>
      <c r="D707" s="12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10"/>
      <c r="C708" s="11"/>
      <c r="D708" s="12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10"/>
      <c r="C709" s="11"/>
      <c r="D709" s="12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10"/>
      <c r="C710" s="11"/>
      <c r="D710" s="12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10"/>
      <c r="C711" s="11"/>
      <c r="D711" s="12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10"/>
      <c r="C712" s="11"/>
      <c r="D712" s="12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10"/>
      <c r="C713" s="11"/>
      <c r="D713" s="12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10"/>
      <c r="C714" s="11"/>
      <c r="D714" s="12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10"/>
      <c r="C715" s="11"/>
      <c r="D715" s="12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10"/>
      <c r="C716" s="11"/>
      <c r="D716" s="12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10"/>
      <c r="C717" s="11"/>
      <c r="D717" s="12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10"/>
      <c r="C718" s="11"/>
      <c r="D718" s="12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10"/>
      <c r="C719" s="11"/>
      <c r="D719" s="12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10"/>
      <c r="C720" s="11"/>
      <c r="D720" s="12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10"/>
      <c r="C721" s="11"/>
      <c r="D721" s="12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10"/>
      <c r="C722" s="11"/>
      <c r="D722" s="12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10"/>
      <c r="C723" s="11"/>
      <c r="D723" s="12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10"/>
      <c r="C724" s="11"/>
      <c r="D724" s="12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10"/>
      <c r="C725" s="11"/>
      <c r="D725" s="12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10"/>
      <c r="C726" s="11"/>
      <c r="D726" s="12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10"/>
      <c r="C727" s="11"/>
      <c r="D727" s="12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10"/>
      <c r="C728" s="11"/>
      <c r="D728" s="12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10"/>
      <c r="C729" s="11"/>
      <c r="D729" s="12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10"/>
      <c r="C730" s="11"/>
      <c r="D730" s="12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10"/>
      <c r="C731" s="11"/>
      <c r="D731" s="12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10"/>
      <c r="C732" s="11"/>
      <c r="D732" s="12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10"/>
      <c r="C733" s="11"/>
      <c r="D733" s="12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10"/>
      <c r="C734" s="11"/>
      <c r="D734" s="12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10"/>
      <c r="C735" s="11"/>
      <c r="D735" s="12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10"/>
      <c r="C736" s="11"/>
      <c r="D736" s="12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10"/>
      <c r="C737" s="11"/>
      <c r="D737" s="12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10"/>
      <c r="C738" s="11"/>
      <c r="D738" s="12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10"/>
      <c r="C739" s="11"/>
      <c r="D739" s="12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10"/>
      <c r="C740" s="11"/>
      <c r="D740" s="12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10"/>
      <c r="C741" s="11"/>
      <c r="D741" s="12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10"/>
      <c r="C742" s="11"/>
      <c r="D742" s="12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10"/>
      <c r="C743" s="11"/>
      <c r="D743" s="12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10"/>
      <c r="C744" s="11"/>
      <c r="D744" s="12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10"/>
      <c r="C745" s="11"/>
      <c r="D745" s="12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10"/>
      <c r="C746" s="11"/>
      <c r="D746" s="12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10"/>
      <c r="C747" s="11"/>
      <c r="D747" s="12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10"/>
      <c r="C748" s="11"/>
      <c r="D748" s="12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10"/>
      <c r="C749" s="11"/>
      <c r="D749" s="12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10"/>
      <c r="C750" s="11"/>
      <c r="D750" s="12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10"/>
      <c r="C751" s="11"/>
      <c r="D751" s="12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10"/>
      <c r="C752" s="11"/>
      <c r="D752" s="12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10"/>
      <c r="C753" s="11"/>
      <c r="D753" s="12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10"/>
      <c r="C754" s="11"/>
      <c r="D754" s="12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10"/>
      <c r="C755" s="11"/>
      <c r="D755" s="12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10"/>
      <c r="C756" s="11"/>
      <c r="D756" s="12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10"/>
      <c r="C757" s="11"/>
      <c r="D757" s="12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10"/>
      <c r="C758" s="11"/>
      <c r="D758" s="12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10"/>
      <c r="C759" s="11"/>
      <c r="D759" s="12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10"/>
      <c r="C760" s="11"/>
      <c r="D760" s="12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10"/>
      <c r="C761" s="11"/>
      <c r="D761" s="12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10"/>
      <c r="C762" s="11"/>
      <c r="D762" s="12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10"/>
      <c r="C763" s="11"/>
      <c r="D763" s="12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10"/>
      <c r="C764" s="11"/>
      <c r="D764" s="12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10"/>
      <c r="C765" s="11"/>
      <c r="D765" s="12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10"/>
      <c r="C766" s="11"/>
      <c r="D766" s="12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10"/>
      <c r="C767" s="11"/>
      <c r="D767" s="12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10"/>
      <c r="C768" s="11"/>
      <c r="D768" s="12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10"/>
      <c r="C769" s="11"/>
      <c r="D769" s="12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10"/>
      <c r="C770" s="11"/>
      <c r="D770" s="12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10"/>
      <c r="C771" s="11"/>
      <c r="D771" s="12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10"/>
      <c r="C772" s="11"/>
      <c r="D772" s="12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10"/>
      <c r="C773" s="11"/>
      <c r="D773" s="12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10"/>
      <c r="C774" s="11"/>
      <c r="D774" s="12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10"/>
      <c r="C775" s="11"/>
      <c r="D775" s="12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10"/>
      <c r="C776" s="11"/>
      <c r="D776" s="12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10"/>
      <c r="C777" s="11"/>
      <c r="D777" s="12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10"/>
      <c r="C778" s="11"/>
      <c r="D778" s="12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10"/>
      <c r="C779" s="11"/>
      <c r="D779" s="12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10"/>
      <c r="C780" s="11"/>
      <c r="D780" s="12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10"/>
      <c r="C781" s="11"/>
      <c r="D781" s="12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10"/>
      <c r="C782" s="11"/>
      <c r="D782" s="12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10"/>
      <c r="C783" s="11"/>
      <c r="D783" s="12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10"/>
      <c r="C784" s="11"/>
      <c r="D784" s="12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10"/>
      <c r="C785" s="11"/>
      <c r="D785" s="12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10"/>
      <c r="C786" s="11"/>
      <c r="D786" s="12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10"/>
      <c r="C787" s="11"/>
      <c r="D787" s="12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10"/>
      <c r="C788" s="11"/>
      <c r="D788" s="12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10"/>
      <c r="C789" s="11"/>
      <c r="D789" s="12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10"/>
      <c r="C790" s="11"/>
      <c r="D790" s="12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10"/>
      <c r="C791" s="11"/>
      <c r="D791" s="12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10"/>
      <c r="C792" s="11"/>
      <c r="D792" s="12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10"/>
      <c r="C793" s="11"/>
      <c r="D793" s="12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10"/>
      <c r="C794" s="11"/>
      <c r="D794" s="12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10"/>
      <c r="C795" s="11"/>
      <c r="D795" s="12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10"/>
      <c r="C796" s="11"/>
      <c r="D796" s="12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10"/>
      <c r="C797" s="11"/>
      <c r="D797" s="12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10"/>
      <c r="C798" s="11"/>
      <c r="D798" s="12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10"/>
      <c r="C799" s="11"/>
      <c r="D799" s="12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10"/>
      <c r="C800" s="11"/>
      <c r="D800" s="12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10"/>
      <c r="C801" s="11"/>
      <c r="D801" s="12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10"/>
      <c r="C802" s="11"/>
      <c r="D802" s="12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10"/>
      <c r="C803" s="11"/>
      <c r="D803" s="12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10"/>
      <c r="C804" s="11"/>
      <c r="D804" s="12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10"/>
      <c r="C805" s="11"/>
      <c r="D805" s="12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10"/>
      <c r="C806" s="11"/>
      <c r="D806" s="12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10"/>
      <c r="C807" s="11"/>
      <c r="D807" s="12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10"/>
      <c r="C808" s="11"/>
      <c r="D808" s="12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10"/>
      <c r="C809" s="11"/>
      <c r="D809" s="12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10"/>
      <c r="C810" s="11"/>
      <c r="D810" s="12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10"/>
      <c r="C811" s="11"/>
      <c r="D811" s="12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10"/>
      <c r="C812" s="11"/>
      <c r="D812" s="12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10"/>
      <c r="C813" s="11"/>
      <c r="D813" s="12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10"/>
      <c r="C814" s="11"/>
      <c r="D814" s="12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10"/>
      <c r="C815" s="11"/>
      <c r="D815" s="12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10"/>
      <c r="C816" s="11"/>
      <c r="D816" s="12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10"/>
      <c r="C817" s="11"/>
      <c r="D817" s="12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10"/>
      <c r="C818" s="11"/>
      <c r="D818" s="12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10"/>
      <c r="C819" s="11"/>
      <c r="D819" s="12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10"/>
      <c r="C820" s="11"/>
      <c r="D820" s="12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10"/>
      <c r="C821" s="11"/>
      <c r="D821" s="12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10"/>
      <c r="C822" s="11"/>
      <c r="D822" s="12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10"/>
      <c r="C823" s="11"/>
      <c r="D823" s="12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10"/>
      <c r="C824" s="11"/>
      <c r="D824" s="12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10"/>
      <c r="C825" s="11"/>
      <c r="D825" s="12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10"/>
      <c r="C826" s="11"/>
      <c r="D826" s="12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10"/>
      <c r="C827" s="11"/>
      <c r="D827" s="12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10"/>
      <c r="C828" s="11"/>
      <c r="D828" s="12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10"/>
      <c r="C829" s="11"/>
      <c r="D829" s="12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10"/>
      <c r="C830" s="11"/>
      <c r="D830" s="12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10"/>
      <c r="C831" s="11"/>
      <c r="D831" s="12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10"/>
      <c r="C832" s="11"/>
      <c r="D832" s="12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10"/>
      <c r="C833" s="11"/>
      <c r="D833" s="12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10"/>
      <c r="C834" s="11"/>
      <c r="D834" s="12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10"/>
      <c r="C835" s="11"/>
      <c r="D835" s="12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10"/>
      <c r="C836" s="11"/>
      <c r="D836" s="12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10"/>
      <c r="C837" s="11"/>
      <c r="D837" s="12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10"/>
      <c r="C838" s="11"/>
      <c r="D838" s="12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10"/>
      <c r="C839" s="11"/>
      <c r="D839" s="12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10"/>
      <c r="C840" s="11"/>
      <c r="D840" s="12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10"/>
      <c r="C841" s="11"/>
      <c r="D841" s="12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10"/>
      <c r="C842" s="11"/>
      <c r="D842" s="12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10"/>
      <c r="C843" s="11"/>
      <c r="D843" s="12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10"/>
      <c r="C844" s="11"/>
      <c r="D844" s="12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10"/>
      <c r="C845" s="11"/>
      <c r="D845" s="12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10"/>
      <c r="C846" s="11"/>
      <c r="D846" s="12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10"/>
      <c r="C847" s="11"/>
      <c r="D847" s="12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10"/>
      <c r="C848" s="11"/>
      <c r="D848" s="12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10"/>
      <c r="C849" s="11"/>
      <c r="D849" s="12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10"/>
      <c r="C850" s="11"/>
      <c r="D850" s="12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10"/>
      <c r="C851" s="11"/>
      <c r="D851" s="12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10"/>
      <c r="C852" s="11"/>
      <c r="D852" s="12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10"/>
      <c r="C853" s="11"/>
      <c r="D853" s="12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10"/>
      <c r="C854" s="11"/>
      <c r="D854" s="12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10"/>
      <c r="C855" s="11"/>
      <c r="D855" s="12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10"/>
      <c r="C856" s="11"/>
      <c r="D856" s="12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10"/>
      <c r="C857" s="11"/>
      <c r="D857" s="12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10"/>
      <c r="C858" s="11"/>
      <c r="D858" s="12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10"/>
      <c r="C859" s="11"/>
      <c r="D859" s="12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10"/>
      <c r="C860" s="11"/>
      <c r="D860" s="12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10"/>
      <c r="C861" s="11"/>
      <c r="D861" s="12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10"/>
      <c r="C862" s="11"/>
      <c r="D862" s="12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10"/>
      <c r="C863" s="11"/>
      <c r="D863" s="12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10"/>
      <c r="C864" s="11"/>
      <c r="D864" s="12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10"/>
      <c r="C865" s="11"/>
      <c r="D865" s="12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10"/>
      <c r="C866" s="11"/>
      <c r="D866" s="12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10"/>
      <c r="C867" s="11"/>
      <c r="D867" s="12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10"/>
      <c r="C868" s="11"/>
      <c r="D868" s="12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10"/>
      <c r="C869" s="11"/>
      <c r="D869" s="12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10"/>
      <c r="C870" s="11"/>
      <c r="D870" s="12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10"/>
      <c r="C871" s="11"/>
      <c r="D871" s="12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10"/>
      <c r="C872" s="11"/>
      <c r="D872" s="12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10"/>
      <c r="C873" s="11"/>
      <c r="D873" s="12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10"/>
      <c r="C874" s="11"/>
      <c r="D874" s="12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10"/>
      <c r="C875" s="11"/>
      <c r="D875" s="12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10"/>
      <c r="C876" s="11"/>
      <c r="D876" s="12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10"/>
      <c r="C877" s="11"/>
      <c r="D877" s="12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10"/>
      <c r="C878" s="11"/>
      <c r="D878" s="12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10"/>
      <c r="C879" s="11"/>
      <c r="D879" s="12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10"/>
      <c r="C880" s="11"/>
      <c r="D880" s="12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10"/>
      <c r="C881" s="11"/>
      <c r="D881" s="12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10"/>
      <c r="C882" s="11"/>
      <c r="D882" s="12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10"/>
      <c r="C883" s="11"/>
      <c r="D883" s="12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10"/>
      <c r="C884" s="11"/>
      <c r="D884" s="12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10"/>
      <c r="C885" s="11"/>
      <c r="D885" s="12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10"/>
      <c r="C886" s="11"/>
      <c r="D886" s="12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10"/>
      <c r="C887" s="11"/>
      <c r="D887" s="12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10"/>
      <c r="C888" s="11"/>
      <c r="D888" s="12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10"/>
      <c r="C889" s="11"/>
      <c r="D889" s="12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10"/>
      <c r="C890" s="11"/>
      <c r="D890" s="12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10"/>
      <c r="C891" s="11"/>
      <c r="D891" s="12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10"/>
      <c r="C892" s="11"/>
      <c r="D892" s="12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10"/>
      <c r="C893" s="11"/>
      <c r="D893" s="12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10"/>
      <c r="C894" s="11"/>
      <c r="D894" s="12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10"/>
      <c r="C895" s="11"/>
      <c r="D895" s="12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10"/>
      <c r="C896" s="11"/>
      <c r="D896" s="12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10"/>
      <c r="C897" s="11"/>
      <c r="D897" s="12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10"/>
      <c r="C898" s="11"/>
      <c r="D898" s="12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10"/>
      <c r="C899" s="11"/>
      <c r="D899" s="12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10"/>
      <c r="C900" s="11"/>
      <c r="D900" s="12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10"/>
      <c r="C901" s="11"/>
      <c r="D901" s="12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10"/>
      <c r="C902" s="11"/>
      <c r="D902" s="12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10"/>
      <c r="C903" s="11"/>
      <c r="D903" s="12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10"/>
      <c r="C904" s="11"/>
      <c r="D904" s="12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10"/>
      <c r="C905" s="11"/>
      <c r="D905" s="12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10"/>
      <c r="C906" s="11"/>
      <c r="D906" s="12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10"/>
      <c r="C907" s="11"/>
      <c r="D907" s="12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10"/>
      <c r="C908" s="11"/>
      <c r="D908" s="12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10"/>
      <c r="C909" s="11"/>
      <c r="D909" s="12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10"/>
      <c r="C910" s="11"/>
      <c r="D910" s="12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10"/>
      <c r="C911" s="11"/>
      <c r="D911" s="12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10"/>
      <c r="C912" s="11"/>
      <c r="D912" s="12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10"/>
      <c r="C913" s="11"/>
      <c r="D913" s="12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10"/>
      <c r="C914" s="11"/>
      <c r="D914" s="12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10"/>
      <c r="C915" s="11"/>
      <c r="D915" s="12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10"/>
      <c r="C916" s="11"/>
      <c r="D916" s="12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10"/>
      <c r="C917" s="11"/>
      <c r="D917" s="12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10"/>
      <c r="C918" s="11"/>
      <c r="D918" s="12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10"/>
      <c r="C919" s="11"/>
      <c r="D919" s="12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10"/>
      <c r="C920" s="11"/>
      <c r="D920" s="12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10"/>
      <c r="C921" s="11"/>
      <c r="D921" s="12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10"/>
      <c r="C922" s="11"/>
      <c r="D922" s="12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10"/>
      <c r="C923" s="11"/>
      <c r="D923" s="12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10"/>
      <c r="C924" s="11"/>
      <c r="D924" s="12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10"/>
      <c r="C925" s="11"/>
      <c r="D925" s="12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10"/>
      <c r="C926" s="11"/>
      <c r="D926" s="12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10"/>
      <c r="C927" s="11"/>
      <c r="D927" s="12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10"/>
      <c r="C928" s="11"/>
      <c r="D928" s="12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10"/>
      <c r="C929" s="11"/>
      <c r="D929" s="12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10"/>
      <c r="C930" s="11"/>
      <c r="D930" s="12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10"/>
      <c r="C931" s="11"/>
      <c r="D931" s="12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10"/>
      <c r="C932" s="11"/>
      <c r="D932" s="12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10"/>
      <c r="C933" s="11"/>
      <c r="D933" s="12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10"/>
      <c r="C934" s="11"/>
      <c r="D934" s="12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10"/>
      <c r="C935" s="11"/>
      <c r="D935" s="12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10"/>
      <c r="C936" s="11"/>
      <c r="D936" s="12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10"/>
      <c r="C937" s="11"/>
      <c r="D937" s="12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10"/>
      <c r="C938" s="11"/>
      <c r="D938" s="12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10"/>
      <c r="C939" s="11"/>
      <c r="D939" s="12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10"/>
      <c r="C940" s="11"/>
      <c r="D940" s="12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10"/>
      <c r="C941" s="11"/>
      <c r="D941" s="12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10"/>
      <c r="C942" s="11"/>
      <c r="D942" s="12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10"/>
      <c r="C943" s="11"/>
      <c r="D943" s="12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10"/>
      <c r="C944" s="11"/>
      <c r="D944" s="12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10"/>
      <c r="C945" s="11"/>
      <c r="D945" s="12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10"/>
      <c r="C946" s="11"/>
      <c r="D946" s="12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10"/>
      <c r="C947" s="11"/>
      <c r="D947" s="12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10"/>
      <c r="C948" s="11"/>
      <c r="D948" s="12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10"/>
      <c r="C949" s="11"/>
      <c r="D949" s="12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10"/>
      <c r="C950" s="11"/>
      <c r="D950" s="12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10"/>
      <c r="C951" s="11"/>
      <c r="D951" s="12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10"/>
      <c r="C952" s="11"/>
      <c r="D952" s="12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10"/>
      <c r="C953" s="11"/>
      <c r="D953" s="12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10"/>
      <c r="C954" s="11"/>
      <c r="D954" s="12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10"/>
      <c r="C955" s="11"/>
      <c r="D955" s="12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10"/>
      <c r="C956" s="11"/>
      <c r="D956" s="12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10"/>
      <c r="C957" s="11"/>
      <c r="D957" s="12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10"/>
      <c r="C958" s="11"/>
      <c r="D958" s="12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10"/>
      <c r="C959" s="11"/>
      <c r="D959" s="12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10"/>
      <c r="C960" s="11"/>
      <c r="D960" s="12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10"/>
      <c r="C961" s="11"/>
      <c r="D961" s="12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10"/>
      <c r="C962" s="11"/>
      <c r="D962" s="12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10"/>
      <c r="C963" s="11"/>
      <c r="D963" s="12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10"/>
      <c r="C964" s="11"/>
      <c r="D964" s="12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10"/>
      <c r="C965" s="11"/>
      <c r="D965" s="12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10"/>
      <c r="C966" s="11"/>
      <c r="D966" s="12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10"/>
      <c r="C967" s="11"/>
      <c r="D967" s="12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10"/>
      <c r="C968" s="11"/>
      <c r="D968" s="12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10"/>
      <c r="C969" s="11"/>
      <c r="D969" s="12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10"/>
      <c r="C970" s="11"/>
      <c r="D970" s="12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10"/>
      <c r="C971" s="11"/>
      <c r="D971" s="12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10"/>
      <c r="C972" s="11"/>
      <c r="D972" s="12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10"/>
      <c r="C973" s="11"/>
      <c r="D973" s="12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10"/>
      <c r="C974" s="11"/>
      <c r="D974" s="12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10"/>
      <c r="C975" s="11"/>
      <c r="D975" s="12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10"/>
      <c r="C976" s="11"/>
      <c r="D976" s="12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10"/>
      <c r="C977" s="11"/>
      <c r="D977" s="12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10"/>
      <c r="C978" s="11"/>
      <c r="D978" s="12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10"/>
      <c r="C979" s="11"/>
      <c r="D979" s="12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10"/>
      <c r="C980" s="11"/>
      <c r="D980" s="12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10"/>
      <c r="C981" s="11"/>
      <c r="D981" s="12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10"/>
      <c r="C982" s="11"/>
      <c r="D982" s="12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10"/>
      <c r="C983" s="11"/>
      <c r="D983" s="12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10"/>
      <c r="C984" s="11"/>
      <c r="D984" s="12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10"/>
      <c r="C985" s="11"/>
      <c r="D985" s="12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10"/>
      <c r="C986" s="11"/>
      <c r="D986" s="12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10"/>
      <c r="C987" s="11"/>
      <c r="D987" s="12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10"/>
      <c r="C988" s="11"/>
      <c r="D988" s="12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10"/>
      <c r="C989" s="11"/>
      <c r="D989" s="12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10"/>
      <c r="C990" s="11"/>
      <c r="D990" s="12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10"/>
      <c r="C991" s="11"/>
      <c r="D991" s="12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10"/>
      <c r="C992" s="11"/>
      <c r="D992" s="12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10"/>
      <c r="C993" s="11"/>
      <c r="D993" s="12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10"/>
      <c r="C994" s="11"/>
      <c r="D994" s="12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10"/>
      <c r="C995" s="11"/>
      <c r="D995" s="12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10"/>
      <c r="C996" s="11"/>
      <c r="D996" s="12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10"/>
      <c r="C997" s="11"/>
      <c r="D997" s="12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10"/>
      <c r="C998" s="11"/>
      <c r="D998" s="12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10"/>
      <c r="C999" s="11"/>
      <c r="D999" s="12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10"/>
      <c r="C1000" s="11"/>
      <c r="D1000" s="12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4">
    <mergeCell ref="B2:D2"/>
    <mergeCell ref="B4:D4"/>
    <mergeCell ref="C19:D19"/>
    <mergeCell ref="C20:D20"/>
  </mergeCells>
  <printOptions/>
  <pageMargins bottom="0.75" footer="0.0" header="0.0" left="0.7" right="0.7" top="0.75"/>
  <pageSetup orientation="landscape"/>
  <headerFooter>
    <oddHeader>&amp;L 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86"/>
    <col customWidth="1" min="2" max="6" width="11.0"/>
    <col customWidth="1" min="7" max="7" width="12.86"/>
    <col customWidth="1" hidden="1" min="8" max="11" width="11.0"/>
    <col customWidth="1" min="12" max="12" width="12.43"/>
    <col customWidth="1" min="13" max="13" width="9.71"/>
    <col customWidth="1" min="14" max="14" width="4.86"/>
    <col customWidth="1" min="15" max="16" width="11.43"/>
    <col customWidth="1" min="17" max="22" width="8.0"/>
  </cols>
  <sheetData>
    <row r="1" ht="19.5" customHeight="1">
      <c r="A1" s="30" t="s">
        <v>27</v>
      </c>
      <c r="B1" s="31" t="s">
        <v>28</v>
      </c>
      <c r="C1" s="32"/>
      <c r="D1" s="33"/>
      <c r="E1" s="33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ht="14.25" customHeight="1">
      <c r="A2" s="35" t="s">
        <v>29</v>
      </c>
      <c r="B2" s="36">
        <v>0.7</v>
      </c>
      <c r="C2" s="37" t="s">
        <v>30</v>
      </c>
      <c r="D2" s="38" t="s">
        <v>31</v>
      </c>
      <c r="G2" s="39"/>
      <c r="H2" s="39"/>
      <c r="I2" s="39"/>
      <c r="J2" s="39"/>
      <c r="K2" s="39"/>
      <c r="L2" s="39"/>
    </row>
    <row r="3" ht="14.25" customHeight="1">
      <c r="A3" s="40"/>
      <c r="B3" s="36">
        <v>1.0</v>
      </c>
      <c r="C3" s="37" t="s">
        <v>32</v>
      </c>
      <c r="D3" s="38" t="s">
        <v>30</v>
      </c>
      <c r="G3" s="39"/>
      <c r="H3" s="39"/>
      <c r="I3" s="39"/>
      <c r="J3" s="39"/>
      <c r="K3" s="39"/>
      <c r="L3" s="39"/>
    </row>
    <row r="4" ht="14.25" customHeight="1">
      <c r="A4" s="41"/>
      <c r="B4" s="42">
        <v>0.25</v>
      </c>
      <c r="C4" s="43" t="s">
        <v>33</v>
      </c>
      <c r="D4" s="38" t="s">
        <v>32</v>
      </c>
      <c r="G4" s="39"/>
      <c r="H4" s="39"/>
      <c r="I4" s="39"/>
      <c r="J4" s="39"/>
      <c r="K4" s="39" t="s">
        <v>34</v>
      </c>
      <c r="L4" s="39"/>
      <c r="P4" s="44" t="s">
        <v>34</v>
      </c>
    </row>
    <row r="5" ht="14.25" customHeight="1">
      <c r="A5" s="45" t="s">
        <v>35</v>
      </c>
      <c r="B5" s="46">
        <v>24.0</v>
      </c>
      <c r="C5" s="43" t="s">
        <v>36</v>
      </c>
      <c r="D5" s="39"/>
      <c r="P5" s="44" t="s">
        <v>34</v>
      </c>
    </row>
    <row r="6" ht="6.75" customHeight="1">
      <c r="A6" s="39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P6" s="44" t="s">
        <v>34</v>
      </c>
    </row>
    <row r="7" ht="18.0" customHeight="1">
      <c r="A7" s="48"/>
      <c r="B7" s="49" t="s">
        <v>37</v>
      </c>
      <c r="C7" s="50"/>
      <c r="D7" s="50"/>
      <c r="E7" s="50"/>
      <c r="F7" s="50"/>
      <c r="G7" s="50"/>
      <c r="H7" s="50"/>
      <c r="I7" s="50"/>
      <c r="J7" s="50"/>
      <c r="K7" s="51"/>
      <c r="L7" s="52"/>
      <c r="M7" s="48"/>
      <c r="N7" s="48"/>
    </row>
    <row r="8" ht="14.25" hidden="1" customHeight="1">
      <c r="A8" s="48"/>
      <c r="B8" s="53">
        <v>1.0</v>
      </c>
      <c r="C8" s="53">
        <v>2.0</v>
      </c>
      <c r="D8" s="53">
        <v>3.0</v>
      </c>
      <c r="E8" s="53">
        <v>4.0</v>
      </c>
      <c r="F8" s="53">
        <v>5.0</v>
      </c>
      <c r="G8" s="53">
        <v>6.0</v>
      </c>
      <c r="H8" s="53">
        <v>11.0</v>
      </c>
      <c r="I8" s="53">
        <v>12.0</v>
      </c>
      <c r="J8" s="53">
        <v>13.0</v>
      </c>
      <c r="K8" s="53">
        <v>14.0</v>
      </c>
      <c r="L8" s="52"/>
      <c r="M8" s="48"/>
      <c r="N8" s="48"/>
      <c r="O8" s="54"/>
      <c r="P8" s="54"/>
      <c r="Q8" s="54"/>
      <c r="R8" s="54"/>
      <c r="S8" s="54"/>
      <c r="T8" s="54"/>
      <c r="U8" s="54"/>
      <c r="V8" s="54"/>
    </row>
    <row r="9" ht="16.5" customHeight="1">
      <c r="A9" s="55"/>
      <c r="B9" s="56" t="s">
        <v>38</v>
      </c>
      <c r="C9" s="56" t="s">
        <v>39</v>
      </c>
      <c r="D9" s="56" t="s">
        <v>40</v>
      </c>
      <c r="E9" s="56" t="s">
        <v>41</v>
      </c>
      <c r="F9" s="56" t="s">
        <v>42</v>
      </c>
      <c r="G9" s="56" t="s">
        <v>43</v>
      </c>
      <c r="H9" s="57" t="s">
        <v>44</v>
      </c>
      <c r="I9" s="57" t="s">
        <v>45</v>
      </c>
      <c r="J9" s="57" t="s">
        <v>46</v>
      </c>
      <c r="K9" s="57" t="s">
        <v>47</v>
      </c>
      <c r="L9" s="57" t="s">
        <v>48</v>
      </c>
      <c r="M9" s="55"/>
      <c r="N9" s="55"/>
      <c r="O9" s="34"/>
      <c r="P9" s="34" t="s">
        <v>34</v>
      </c>
      <c r="Q9" s="34"/>
      <c r="R9" s="34"/>
      <c r="S9" s="34"/>
      <c r="T9" s="34"/>
      <c r="U9" s="34"/>
      <c r="V9" s="34"/>
    </row>
    <row r="10" ht="18.0" customHeight="1">
      <c r="A10" s="58" t="s">
        <v>49</v>
      </c>
      <c r="B10" s="59" t="s">
        <v>32</v>
      </c>
      <c r="C10" s="59" t="s">
        <v>32</v>
      </c>
      <c r="D10" s="59" t="s">
        <v>32</v>
      </c>
      <c r="E10" s="59" t="s">
        <v>32</v>
      </c>
      <c r="F10" s="59" t="s">
        <v>32</v>
      </c>
      <c r="G10" s="59" t="s">
        <v>32</v>
      </c>
      <c r="H10" s="60" t="s">
        <v>31</v>
      </c>
      <c r="I10" s="60" t="s">
        <v>31</v>
      </c>
      <c r="J10" s="60" t="s">
        <v>31</v>
      </c>
      <c r="K10" s="60" t="s">
        <v>31</v>
      </c>
      <c r="L10" s="61"/>
      <c r="M10" s="55"/>
      <c r="N10" s="55"/>
      <c r="O10" s="34"/>
      <c r="P10" s="34"/>
      <c r="Q10" s="34"/>
      <c r="R10" s="34"/>
      <c r="S10" s="34"/>
      <c r="T10" s="34"/>
      <c r="U10" s="34"/>
      <c r="V10" s="34"/>
    </row>
    <row r="11" ht="21.75" customHeight="1">
      <c r="A11" s="62" t="s">
        <v>50</v>
      </c>
      <c r="B11" s="63">
        <v>1593.0</v>
      </c>
      <c r="C11" s="64">
        <v>6066.0</v>
      </c>
      <c r="D11" s="63">
        <v>2534.0</v>
      </c>
      <c r="E11" s="63">
        <v>3569.0</v>
      </c>
      <c r="F11" s="63">
        <v>5819.0</v>
      </c>
      <c r="G11" s="63">
        <v>4909.0</v>
      </c>
      <c r="H11" s="65">
        <v>0.0</v>
      </c>
      <c r="I11" s="65">
        <v>0.0</v>
      </c>
      <c r="J11" s="65">
        <v>0.0</v>
      </c>
      <c r="K11" s="65">
        <v>0.0</v>
      </c>
      <c r="L11" s="66"/>
      <c r="M11" s="48"/>
      <c r="N11" s="48"/>
      <c r="P11" s="44" t="s">
        <v>34</v>
      </c>
    </row>
    <row r="12" ht="20.25" customHeight="1">
      <c r="A12" s="67" t="s">
        <v>51</v>
      </c>
      <c r="B12" s="68">
        <f t="shared" ref="B12:K12" si="1">SUM(B13:B30)</f>
        <v>129</v>
      </c>
      <c r="C12" s="68">
        <f t="shared" si="1"/>
        <v>40</v>
      </c>
      <c r="D12" s="68">
        <f t="shared" si="1"/>
        <v>73</v>
      </c>
      <c r="E12" s="68">
        <f t="shared" si="1"/>
        <v>77</v>
      </c>
      <c r="F12" s="68">
        <f t="shared" si="1"/>
        <v>16</v>
      </c>
      <c r="G12" s="68">
        <f t="shared" si="1"/>
        <v>22</v>
      </c>
      <c r="H12" s="68">
        <f t="shared" si="1"/>
        <v>0</v>
      </c>
      <c r="I12" s="68">
        <f t="shared" si="1"/>
        <v>0</v>
      </c>
      <c r="J12" s="68">
        <f t="shared" si="1"/>
        <v>0</v>
      </c>
      <c r="K12" s="68">
        <f t="shared" si="1"/>
        <v>0</v>
      </c>
      <c r="L12" s="69">
        <f t="shared" ref="L12:L38" si="2">SUM(B12:K12)</f>
        <v>357</v>
      </c>
      <c r="M12" s="70"/>
      <c r="N12" s="71"/>
      <c r="O12" s="39"/>
      <c r="P12" s="72" t="s">
        <v>52</v>
      </c>
    </row>
    <row r="13" ht="18.75" customHeight="1">
      <c r="A13" s="73" t="s">
        <v>53</v>
      </c>
      <c r="B13" s="74">
        <v>30.0</v>
      </c>
      <c r="C13" s="74">
        <v>6.0</v>
      </c>
      <c r="D13" s="74">
        <v>2.0</v>
      </c>
      <c r="E13" s="74">
        <v>2.0</v>
      </c>
      <c r="F13" s="74">
        <v>6.0</v>
      </c>
      <c r="G13" s="74">
        <v>2.0</v>
      </c>
      <c r="H13" s="75">
        <v>0.0</v>
      </c>
      <c r="I13" s="75">
        <v>0.0</v>
      </c>
      <c r="J13" s="75">
        <v>0.0</v>
      </c>
      <c r="K13" s="75">
        <v>0.0</v>
      </c>
      <c r="L13" s="76">
        <f t="shared" si="2"/>
        <v>48</v>
      </c>
      <c r="M13" s="77">
        <f t="shared" ref="M13:M30" si="3">+(L13)/L$12</f>
        <v>0.1344537815</v>
      </c>
      <c r="N13" s="78" t="s">
        <v>54</v>
      </c>
      <c r="O13" s="79"/>
    </row>
    <row r="14" ht="18.75" customHeight="1">
      <c r="A14" s="80" t="s">
        <v>55</v>
      </c>
      <c r="B14" s="46">
        <v>10.0</v>
      </c>
      <c r="C14" s="46">
        <v>6.0</v>
      </c>
      <c r="D14" s="46">
        <v>2.0</v>
      </c>
      <c r="E14" s="46">
        <v>2.0</v>
      </c>
      <c r="F14" s="81">
        <v>0.0</v>
      </c>
      <c r="G14" s="81">
        <v>0.0</v>
      </c>
      <c r="H14" s="81">
        <v>0.0</v>
      </c>
      <c r="I14" s="81">
        <v>0.0</v>
      </c>
      <c r="J14" s="81">
        <v>0.0</v>
      </c>
      <c r="K14" s="81">
        <v>0.0</v>
      </c>
      <c r="L14" s="82">
        <f t="shared" si="2"/>
        <v>20</v>
      </c>
      <c r="M14" s="77">
        <f t="shared" si="3"/>
        <v>0.05602240896</v>
      </c>
      <c r="N14" s="40"/>
      <c r="O14" s="79"/>
    </row>
    <row r="15" ht="18.75" customHeight="1">
      <c r="A15" s="80" t="s">
        <v>56</v>
      </c>
      <c r="B15" s="46">
        <v>9.0</v>
      </c>
      <c r="C15" s="46">
        <v>15.0</v>
      </c>
      <c r="D15" s="81">
        <v>0.0</v>
      </c>
      <c r="E15" s="81">
        <v>0.0</v>
      </c>
      <c r="F15" s="81">
        <v>0.0</v>
      </c>
      <c r="G15" s="81">
        <v>0.0</v>
      </c>
      <c r="H15" s="81">
        <v>0.0</v>
      </c>
      <c r="I15" s="81">
        <v>0.0</v>
      </c>
      <c r="J15" s="81">
        <v>0.0</v>
      </c>
      <c r="K15" s="81">
        <v>0.0</v>
      </c>
      <c r="L15" s="82">
        <f t="shared" si="2"/>
        <v>24</v>
      </c>
      <c r="M15" s="77">
        <f t="shared" si="3"/>
        <v>0.06722689076</v>
      </c>
      <c r="N15" s="40"/>
      <c r="O15" s="79"/>
    </row>
    <row r="16" ht="18.75" customHeight="1">
      <c r="A16" s="80" t="s">
        <v>57</v>
      </c>
      <c r="B16" s="81">
        <v>0.0</v>
      </c>
      <c r="C16" s="46">
        <v>6.0</v>
      </c>
      <c r="D16" s="46">
        <v>15.0</v>
      </c>
      <c r="E16" s="81">
        <v>0.0</v>
      </c>
      <c r="F16" s="81">
        <v>0.0</v>
      </c>
      <c r="G16" s="81">
        <v>0.0</v>
      </c>
      <c r="H16" s="81">
        <v>0.0</v>
      </c>
      <c r="I16" s="81">
        <v>0.0</v>
      </c>
      <c r="J16" s="81">
        <v>0.0</v>
      </c>
      <c r="K16" s="81">
        <v>0.0</v>
      </c>
      <c r="L16" s="82">
        <f t="shared" si="2"/>
        <v>21</v>
      </c>
      <c r="M16" s="77">
        <f t="shared" si="3"/>
        <v>0.05882352941</v>
      </c>
      <c r="N16" s="40"/>
      <c r="O16" s="79"/>
    </row>
    <row r="17" ht="18.75" customHeight="1">
      <c r="A17" s="80" t="s">
        <v>58</v>
      </c>
      <c r="B17" s="46">
        <v>2.0</v>
      </c>
      <c r="C17" s="81">
        <v>0.0</v>
      </c>
      <c r="D17" s="81">
        <v>0.0</v>
      </c>
      <c r="E17" s="46">
        <v>8.0</v>
      </c>
      <c r="F17" s="81">
        <v>0.0</v>
      </c>
      <c r="G17" s="81">
        <v>0.0</v>
      </c>
      <c r="H17" s="81">
        <v>0.0</v>
      </c>
      <c r="I17" s="81">
        <v>0.0</v>
      </c>
      <c r="J17" s="81">
        <v>0.0</v>
      </c>
      <c r="K17" s="81">
        <v>0.0</v>
      </c>
      <c r="L17" s="82">
        <f t="shared" si="2"/>
        <v>10</v>
      </c>
      <c r="M17" s="77">
        <f t="shared" si="3"/>
        <v>0.02801120448</v>
      </c>
      <c r="N17" s="40"/>
      <c r="O17" s="79"/>
    </row>
    <row r="18" ht="18.75" customHeight="1">
      <c r="A18" s="80" t="s">
        <v>59</v>
      </c>
      <c r="B18" s="81">
        <v>0.0</v>
      </c>
      <c r="C18" s="46">
        <v>7.0</v>
      </c>
      <c r="D18" s="81">
        <v>0.0</v>
      </c>
      <c r="E18" s="46">
        <v>7.0</v>
      </c>
      <c r="F18" s="81">
        <v>0.0</v>
      </c>
      <c r="G18" s="46">
        <v>14.0</v>
      </c>
      <c r="H18" s="81"/>
      <c r="I18" s="81"/>
      <c r="J18" s="81"/>
      <c r="K18" s="81"/>
      <c r="L18" s="82">
        <f t="shared" si="2"/>
        <v>28</v>
      </c>
      <c r="M18" s="77">
        <f t="shared" si="3"/>
        <v>0.07843137255</v>
      </c>
      <c r="N18" s="40"/>
      <c r="O18" s="79"/>
    </row>
    <row r="19" ht="18.75" customHeight="1">
      <c r="A19" s="80" t="s">
        <v>60</v>
      </c>
      <c r="B19" s="46">
        <v>12.0</v>
      </c>
      <c r="C19" s="81">
        <v>0.0</v>
      </c>
      <c r="D19" s="46">
        <v>6.0</v>
      </c>
      <c r="E19" s="46">
        <v>24.0</v>
      </c>
      <c r="F19" s="81">
        <v>0.0</v>
      </c>
      <c r="G19" s="46">
        <v>6.0</v>
      </c>
      <c r="H19" s="81">
        <v>0.0</v>
      </c>
      <c r="I19" s="81">
        <v>0.0</v>
      </c>
      <c r="J19" s="81">
        <v>0.0</v>
      </c>
      <c r="K19" s="81">
        <v>0.0</v>
      </c>
      <c r="L19" s="82">
        <f t="shared" si="2"/>
        <v>48</v>
      </c>
      <c r="M19" s="77">
        <f t="shared" si="3"/>
        <v>0.1344537815</v>
      </c>
      <c r="N19" s="40"/>
      <c r="O19" s="79"/>
    </row>
    <row r="20" ht="18.75" customHeight="1">
      <c r="A20" s="80" t="s">
        <v>61</v>
      </c>
      <c r="B20" s="46">
        <v>20.0</v>
      </c>
      <c r="C20" s="81">
        <v>0.0</v>
      </c>
      <c r="D20" s="46">
        <v>10.0</v>
      </c>
      <c r="E20" s="46">
        <v>10.0</v>
      </c>
      <c r="F20" s="81">
        <v>0.0</v>
      </c>
      <c r="G20" s="81">
        <v>0.0</v>
      </c>
      <c r="H20" s="81"/>
      <c r="I20" s="81"/>
      <c r="J20" s="81"/>
      <c r="K20" s="81"/>
      <c r="L20" s="82">
        <f t="shared" si="2"/>
        <v>40</v>
      </c>
      <c r="M20" s="77">
        <f t="shared" si="3"/>
        <v>0.1120448179</v>
      </c>
      <c r="N20" s="40"/>
      <c r="O20" s="79"/>
    </row>
    <row r="21" ht="18.75" customHeight="1">
      <c r="A21" s="80" t="s">
        <v>62</v>
      </c>
      <c r="B21" s="46">
        <v>18.0</v>
      </c>
      <c r="C21" s="81">
        <v>0.0</v>
      </c>
      <c r="D21" s="46">
        <v>6.0</v>
      </c>
      <c r="E21" s="46">
        <v>6.0</v>
      </c>
      <c r="F21" s="81">
        <v>0.0</v>
      </c>
      <c r="G21" s="81">
        <v>0.0</v>
      </c>
      <c r="H21" s="81"/>
      <c r="I21" s="81"/>
      <c r="J21" s="81"/>
      <c r="K21" s="81"/>
      <c r="L21" s="82">
        <f t="shared" si="2"/>
        <v>30</v>
      </c>
      <c r="M21" s="77">
        <f t="shared" si="3"/>
        <v>0.08403361345</v>
      </c>
      <c r="N21" s="40"/>
      <c r="O21" s="79"/>
    </row>
    <row r="22" ht="18.75" customHeight="1">
      <c r="A22" s="80" t="s">
        <v>63</v>
      </c>
      <c r="B22" s="46">
        <v>4.0</v>
      </c>
      <c r="C22" s="81">
        <v>0.0</v>
      </c>
      <c r="D22" s="46">
        <v>10.0</v>
      </c>
      <c r="E22" s="46">
        <v>4.0</v>
      </c>
      <c r="F22" s="81">
        <v>0.0</v>
      </c>
      <c r="G22" s="81">
        <v>0.0</v>
      </c>
      <c r="H22" s="81"/>
      <c r="I22" s="81"/>
      <c r="J22" s="81"/>
      <c r="K22" s="81"/>
      <c r="L22" s="82">
        <f t="shared" si="2"/>
        <v>18</v>
      </c>
      <c r="M22" s="77">
        <f t="shared" si="3"/>
        <v>0.05042016807</v>
      </c>
      <c r="N22" s="40"/>
      <c r="O22" s="79"/>
    </row>
    <row r="23" ht="18.75" customHeight="1">
      <c r="A23" s="80" t="s">
        <v>64</v>
      </c>
      <c r="B23" s="46">
        <v>20.0</v>
      </c>
      <c r="C23" s="81">
        <v>0.0</v>
      </c>
      <c r="D23" s="46">
        <v>6.0</v>
      </c>
      <c r="E23" s="46">
        <v>10.0</v>
      </c>
      <c r="F23" s="81">
        <v>0.0</v>
      </c>
      <c r="G23" s="81">
        <v>0.0</v>
      </c>
      <c r="H23" s="81"/>
      <c r="I23" s="81"/>
      <c r="J23" s="81"/>
      <c r="K23" s="81"/>
      <c r="L23" s="82">
        <f t="shared" si="2"/>
        <v>36</v>
      </c>
      <c r="M23" s="77">
        <f t="shared" si="3"/>
        <v>0.1008403361</v>
      </c>
      <c r="N23" s="40"/>
      <c r="O23" s="79"/>
    </row>
    <row r="24" ht="18.75" customHeight="1">
      <c r="A24" s="80" t="s">
        <v>65</v>
      </c>
      <c r="B24" s="46">
        <v>4.0</v>
      </c>
      <c r="C24" s="81">
        <v>0.0</v>
      </c>
      <c r="D24" s="46">
        <v>16.0</v>
      </c>
      <c r="E24" s="46">
        <v>4.0</v>
      </c>
      <c r="F24" s="81">
        <v>0.0</v>
      </c>
      <c r="G24" s="81">
        <v>0.0</v>
      </c>
      <c r="H24" s="81"/>
      <c r="I24" s="81"/>
      <c r="J24" s="81"/>
      <c r="K24" s="81"/>
      <c r="L24" s="82">
        <f t="shared" si="2"/>
        <v>24</v>
      </c>
      <c r="M24" s="77">
        <f t="shared" si="3"/>
        <v>0.06722689076</v>
      </c>
      <c r="N24" s="40"/>
      <c r="O24" s="79"/>
    </row>
    <row r="25" ht="18.75" customHeight="1">
      <c r="A25" s="80" t="s">
        <v>66</v>
      </c>
      <c r="B25" s="81">
        <v>0.0</v>
      </c>
      <c r="C25" s="81">
        <v>0.0</v>
      </c>
      <c r="D25" s="81">
        <v>0.0</v>
      </c>
      <c r="E25" s="81">
        <v>0.0</v>
      </c>
      <c r="F25" s="46">
        <v>10.0</v>
      </c>
      <c r="G25" s="81">
        <v>0.0</v>
      </c>
      <c r="H25" s="81">
        <v>0.0</v>
      </c>
      <c r="I25" s="81">
        <v>0.0</v>
      </c>
      <c r="J25" s="81">
        <v>0.0</v>
      </c>
      <c r="K25" s="81">
        <v>0.0</v>
      </c>
      <c r="L25" s="82">
        <f t="shared" si="2"/>
        <v>10</v>
      </c>
      <c r="M25" s="77">
        <f t="shared" si="3"/>
        <v>0.02801120448</v>
      </c>
      <c r="N25" s="40"/>
      <c r="O25" s="79"/>
    </row>
    <row r="26" ht="18.75" hidden="1" customHeight="1">
      <c r="A26" s="83" t="s">
        <v>67</v>
      </c>
      <c r="B26" s="82">
        <v>0.0</v>
      </c>
      <c r="C26" s="82">
        <v>0.0</v>
      </c>
      <c r="D26" s="82">
        <v>0.0</v>
      </c>
      <c r="E26" s="82">
        <v>0.0</v>
      </c>
      <c r="F26" s="82">
        <v>0.0</v>
      </c>
      <c r="G26" s="82">
        <v>0.0</v>
      </c>
      <c r="H26" s="82">
        <v>0.0</v>
      </c>
      <c r="I26" s="82">
        <v>0.0</v>
      </c>
      <c r="J26" s="82">
        <v>0.0</v>
      </c>
      <c r="K26" s="82">
        <v>0.0</v>
      </c>
      <c r="L26" s="82">
        <f t="shared" si="2"/>
        <v>0</v>
      </c>
      <c r="M26" s="77">
        <f t="shared" si="3"/>
        <v>0</v>
      </c>
      <c r="N26" s="40"/>
      <c r="O26" s="79"/>
    </row>
    <row r="27" ht="18.75" hidden="1" customHeight="1">
      <c r="A27" s="83" t="s">
        <v>68</v>
      </c>
      <c r="B27" s="82">
        <v>0.0</v>
      </c>
      <c r="C27" s="82">
        <v>0.0</v>
      </c>
      <c r="D27" s="82">
        <v>0.0</v>
      </c>
      <c r="E27" s="82">
        <v>0.0</v>
      </c>
      <c r="F27" s="82">
        <v>0.0</v>
      </c>
      <c r="G27" s="82">
        <v>0.0</v>
      </c>
      <c r="H27" s="82">
        <v>0.0</v>
      </c>
      <c r="I27" s="82">
        <v>0.0</v>
      </c>
      <c r="J27" s="82">
        <v>0.0</v>
      </c>
      <c r="K27" s="82">
        <v>0.0</v>
      </c>
      <c r="L27" s="82">
        <f t="shared" si="2"/>
        <v>0</v>
      </c>
      <c r="M27" s="77">
        <f t="shared" si="3"/>
        <v>0</v>
      </c>
      <c r="N27" s="40"/>
      <c r="O27" s="79"/>
    </row>
    <row r="28" ht="18.75" hidden="1" customHeight="1">
      <c r="A28" s="83" t="s">
        <v>69</v>
      </c>
      <c r="B28" s="82">
        <v>0.0</v>
      </c>
      <c r="C28" s="82">
        <v>0.0</v>
      </c>
      <c r="D28" s="82">
        <v>0.0</v>
      </c>
      <c r="E28" s="82">
        <v>0.0</v>
      </c>
      <c r="F28" s="82">
        <v>0.0</v>
      </c>
      <c r="G28" s="82">
        <v>0.0</v>
      </c>
      <c r="H28" s="82">
        <v>0.0</v>
      </c>
      <c r="I28" s="82">
        <v>0.0</v>
      </c>
      <c r="J28" s="82">
        <v>0.0</v>
      </c>
      <c r="K28" s="82">
        <v>0.0</v>
      </c>
      <c r="L28" s="82">
        <f t="shared" si="2"/>
        <v>0</v>
      </c>
      <c r="M28" s="77">
        <f t="shared" si="3"/>
        <v>0</v>
      </c>
      <c r="N28" s="40"/>
      <c r="O28" s="79"/>
    </row>
    <row r="29" ht="18.75" hidden="1" customHeight="1">
      <c r="A29" s="83" t="s">
        <v>70</v>
      </c>
      <c r="B29" s="82">
        <v>0.0</v>
      </c>
      <c r="C29" s="82">
        <v>0.0</v>
      </c>
      <c r="D29" s="82">
        <v>0.0</v>
      </c>
      <c r="E29" s="82">
        <v>0.0</v>
      </c>
      <c r="F29" s="82">
        <v>0.0</v>
      </c>
      <c r="G29" s="82">
        <v>0.0</v>
      </c>
      <c r="H29" s="82">
        <v>0.0</v>
      </c>
      <c r="I29" s="82">
        <v>0.0</v>
      </c>
      <c r="J29" s="82">
        <v>0.0</v>
      </c>
      <c r="K29" s="82">
        <v>0.0</v>
      </c>
      <c r="L29" s="82">
        <f t="shared" si="2"/>
        <v>0</v>
      </c>
      <c r="M29" s="77">
        <f t="shared" si="3"/>
        <v>0</v>
      </c>
      <c r="N29" s="40"/>
      <c r="O29" s="79"/>
    </row>
    <row r="30" ht="18.75" hidden="1" customHeight="1">
      <c r="A30" s="84" t="s">
        <v>71</v>
      </c>
      <c r="B30" s="85">
        <v>0.0</v>
      </c>
      <c r="C30" s="85">
        <v>0.0</v>
      </c>
      <c r="D30" s="85">
        <v>0.0</v>
      </c>
      <c r="E30" s="85">
        <v>0.0</v>
      </c>
      <c r="F30" s="85">
        <v>0.0</v>
      </c>
      <c r="G30" s="85">
        <v>0.0</v>
      </c>
      <c r="H30" s="85">
        <v>0.0</v>
      </c>
      <c r="I30" s="85">
        <v>0.0</v>
      </c>
      <c r="J30" s="85">
        <v>0.0</v>
      </c>
      <c r="K30" s="85">
        <v>0.0</v>
      </c>
      <c r="L30" s="76">
        <f t="shared" si="2"/>
        <v>0</v>
      </c>
      <c r="M30" s="86">
        <f t="shared" si="3"/>
        <v>0</v>
      </c>
      <c r="N30" s="41"/>
      <c r="O30" s="79"/>
    </row>
    <row r="31" ht="21.0" customHeight="1">
      <c r="A31" s="87" t="s">
        <v>72</v>
      </c>
      <c r="B31" s="88">
        <f t="shared" ref="B31:K31" si="4">+B12*B11</f>
        <v>205497</v>
      </c>
      <c r="C31" s="88">
        <f t="shared" si="4"/>
        <v>242640</v>
      </c>
      <c r="D31" s="88">
        <f t="shared" si="4"/>
        <v>184982</v>
      </c>
      <c r="E31" s="88">
        <f t="shared" si="4"/>
        <v>274813</v>
      </c>
      <c r="F31" s="88">
        <f t="shared" si="4"/>
        <v>93104</v>
      </c>
      <c r="G31" s="88">
        <f t="shared" si="4"/>
        <v>107998</v>
      </c>
      <c r="H31" s="88">
        <f t="shared" si="4"/>
        <v>0</v>
      </c>
      <c r="I31" s="88">
        <f t="shared" si="4"/>
        <v>0</v>
      </c>
      <c r="J31" s="88">
        <f t="shared" si="4"/>
        <v>0</v>
      </c>
      <c r="K31" s="88">
        <f t="shared" si="4"/>
        <v>0</v>
      </c>
      <c r="L31" s="89">
        <f t="shared" si="2"/>
        <v>1109034</v>
      </c>
      <c r="M31" s="90">
        <f t="shared" ref="M31:M36" si="5">+L31/$L$40</f>
        <v>0.3763328187</v>
      </c>
      <c r="N31" s="78" t="s">
        <v>73</v>
      </c>
      <c r="O31" s="34"/>
      <c r="P31" s="34"/>
      <c r="Q31" s="34"/>
      <c r="R31" s="34"/>
      <c r="S31" s="34"/>
      <c r="T31" s="34"/>
      <c r="U31" s="34"/>
      <c r="V31" s="34"/>
    </row>
    <row r="32" ht="21.0" customHeight="1">
      <c r="A32" s="91" t="s">
        <v>74</v>
      </c>
      <c r="B32" s="92">
        <v>72000.0</v>
      </c>
      <c r="C32" s="92">
        <v>102890.0</v>
      </c>
      <c r="D32" s="92">
        <v>137840.0</v>
      </c>
      <c r="E32" s="92">
        <v>181450.0</v>
      </c>
      <c r="F32" s="92">
        <v>22020.0</v>
      </c>
      <c r="G32" s="92">
        <v>78120.0</v>
      </c>
      <c r="H32" s="93">
        <v>0.0</v>
      </c>
      <c r="I32" s="93">
        <v>0.0</v>
      </c>
      <c r="J32" s="93">
        <v>0.0</v>
      </c>
      <c r="K32" s="93">
        <v>0.0</v>
      </c>
      <c r="L32" s="94">
        <f t="shared" si="2"/>
        <v>594320</v>
      </c>
      <c r="M32" s="95">
        <f t="shared" si="5"/>
        <v>0.2016729161</v>
      </c>
      <c r="N32" s="40"/>
      <c r="O32" s="96"/>
    </row>
    <row r="33" ht="21.0" customHeight="1">
      <c r="A33" s="91" t="s">
        <v>75</v>
      </c>
      <c r="B33" s="92">
        <v>84000.0</v>
      </c>
      <c r="C33" s="92">
        <v>52400.0</v>
      </c>
      <c r="D33" s="92">
        <v>137756.0</v>
      </c>
      <c r="E33" s="92">
        <v>100870.0</v>
      </c>
      <c r="F33" s="92">
        <v>23560.0</v>
      </c>
      <c r="G33" s="92">
        <v>28820.0</v>
      </c>
      <c r="H33" s="93">
        <v>0.0</v>
      </c>
      <c r="I33" s="93">
        <v>0.0</v>
      </c>
      <c r="J33" s="93">
        <v>0.0</v>
      </c>
      <c r="K33" s="93">
        <v>0.0</v>
      </c>
      <c r="L33" s="94">
        <f t="shared" si="2"/>
        <v>427406</v>
      </c>
      <c r="M33" s="95">
        <f t="shared" si="5"/>
        <v>0.1450333396</v>
      </c>
      <c r="N33" s="40"/>
      <c r="O33" s="96"/>
    </row>
    <row r="34" ht="21.0" customHeight="1">
      <c r="A34" s="97" t="s">
        <v>76</v>
      </c>
      <c r="B34" s="98">
        <v>5000.0</v>
      </c>
      <c r="C34" s="98">
        <v>2000.0</v>
      </c>
      <c r="D34" s="98">
        <v>2000.0</v>
      </c>
      <c r="E34" s="98">
        <v>5000.0</v>
      </c>
      <c r="F34" s="98">
        <v>5000.0</v>
      </c>
      <c r="G34" s="98">
        <v>1000.0</v>
      </c>
      <c r="H34" s="99">
        <v>0.0</v>
      </c>
      <c r="I34" s="99">
        <v>0.0</v>
      </c>
      <c r="J34" s="99">
        <v>0.0</v>
      </c>
      <c r="K34" s="99">
        <v>0.0</v>
      </c>
      <c r="L34" s="100">
        <f t="shared" si="2"/>
        <v>20000</v>
      </c>
      <c r="M34" s="95">
        <f t="shared" si="5"/>
        <v>0.006786677752</v>
      </c>
      <c r="N34" s="40"/>
      <c r="O34" s="96"/>
    </row>
    <row r="35" ht="21.0" customHeight="1">
      <c r="A35" s="97" t="s">
        <v>77</v>
      </c>
      <c r="B35" s="98">
        <v>10000.0</v>
      </c>
      <c r="C35" s="98">
        <v>10000.0</v>
      </c>
      <c r="D35" s="98">
        <v>10000.0</v>
      </c>
      <c r="E35" s="98">
        <v>10000.0</v>
      </c>
      <c r="F35" s="98">
        <v>10000.0</v>
      </c>
      <c r="G35" s="98"/>
      <c r="H35" s="99">
        <v>0.0</v>
      </c>
      <c r="I35" s="99">
        <v>0.0</v>
      </c>
      <c r="J35" s="99">
        <v>0.0</v>
      </c>
      <c r="K35" s="99">
        <v>0.0</v>
      </c>
      <c r="L35" s="100">
        <f t="shared" si="2"/>
        <v>50000</v>
      </c>
      <c r="M35" s="95">
        <f t="shared" si="5"/>
        <v>0.01696669438</v>
      </c>
      <c r="N35" s="40"/>
      <c r="O35" s="39"/>
    </row>
    <row r="36" ht="21.0" customHeight="1">
      <c r="A36" s="97" t="s">
        <v>78</v>
      </c>
      <c r="B36" s="98">
        <v>76000.0</v>
      </c>
      <c r="C36" s="98">
        <v>37000.0</v>
      </c>
      <c r="D36" s="98">
        <v>29000.0</v>
      </c>
      <c r="E36" s="99">
        <v>0.0</v>
      </c>
      <c r="F36" s="98">
        <v>48000.0</v>
      </c>
      <c r="G36" s="98">
        <v>6000.0</v>
      </c>
      <c r="H36" s="99">
        <v>0.0</v>
      </c>
      <c r="I36" s="99">
        <v>0.0</v>
      </c>
      <c r="J36" s="99">
        <v>0.0</v>
      </c>
      <c r="K36" s="99">
        <v>0.0</v>
      </c>
      <c r="L36" s="101">
        <f t="shared" si="2"/>
        <v>196000</v>
      </c>
      <c r="M36" s="102">
        <f t="shared" si="5"/>
        <v>0.06650944197</v>
      </c>
      <c r="N36" s="40"/>
      <c r="O36" s="103"/>
    </row>
    <row r="37" ht="21.0" customHeight="1">
      <c r="A37" s="87" t="s">
        <v>79</v>
      </c>
      <c r="B37" s="104">
        <f t="shared" ref="B37:K37" si="6">+B31+B32+B33+B34+B35+B36</f>
        <v>452497</v>
      </c>
      <c r="C37" s="104">
        <f t="shared" si="6"/>
        <v>446930</v>
      </c>
      <c r="D37" s="104">
        <f t="shared" si="6"/>
        <v>501578</v>
      </c>
      <c r="E37" s="104">
        <f t="shared" si="6"/>
        <v>572133</v>
      </c>
      <c r="F37" s="104">
        <f t="shared" si="6"/>
        <v>201684</v>
      </c>
      <c r="G37" s="104">
        <f t="shared" si="6"/>
        <v>221938</v>
      </c>
      <c r="H37" s="104">
        <f t="shared" si="6"/>
        <v>0</v>
      </c>
      <c r="I37" s="104">
        <f t="shared" si="6"/>
        <v>0</v>
      </c>
      <c r="J37" s="104">
        <f t="shared" si="6"/>
        <v>0</v>
      </c>
      <c r="K37" s="104">
        <f t="shared" si="6"/>
        <v>0</v>
      </c>
      <c r="L37" s="105">
        <f t="shared" si="2"/>
        <v>2396760</v>
      </c>
      <c r="M37" s="106"/>
      <c r="N37" s="40"/>
      <c r="O37" s="34"/>
      <c r="P37" s="34"/>
      <c r="Q37" s="34"/>
      <c r="R37" s="34"/>
      <c r="S37" s="34"/>
      <c r="T37" s="34"/>
      <c r="U37" s="34"/>
      <c r="V37" s="34"/>
    </row>
    <row r="38" ht="17.25" customHeight="1">
      <c r="A38" s="107" t="s">
        <v>80</v>
      </c>
      <c r="B38" s="108">
        <f t="shared" ref="B38:K38" si="7">+(B31+B32+B33+B34+B35)*$B$4</f>
        <v>94124.25</v>
      </c>
      <c r="C38" s="108">
        <f t="shared" si="7"/>
        <v>102482.5</v>
      </c>
      <c r="D38" s="108">
        <f t="shared" si="7"/>
        <v>118144.5</v>
      </c>
      <c r="E38" s="108">
        <f t="shared" si="7"/>
        <v>143033.25</v>
      </c>
      <c r="F38" s="108">
        <f t="shared" si="7"/>
        <v>38421</v>
      </c>
      <c r="G38" s="108">
        <f t="shared" si="7"/>
        <v>53984.5</v>
      </c>
      <c r="H38" s="108">
        <f t="shared" si="7"/>
        <v>0</v>
      </c>
      <c r="I38" s="108">
        <f t="shared" si="7"/>
        <v>0</v>
      </c>
      <c r="J38" s="108">
        <f t="shared" si="7"/>
        <v>0</v>
      </c>
      <c r="K38" s="108">
        <f t="shared" si="7"/>
        <v>0</v>
      </c>
      <c r="L38" s="109">
        <f t="shared" si="2"/>
        <v>550190</v>
      </c>
      <c r="M38" s="110">
        <f>+L38/$L$40</f>
        <v>0.1866981116</v>
      </c>
      <c r="N38" s="41"/>
      <c r="O38" s="34"/>
      <c r="P38" s="34"/>
      <c r="Q38" s="34"/>
      <c r="R38" s="34"/>
      <c r="S38" s="34"/>
      <c r="T38" s="34"/>
      <c r="U38" s="34"/>
      <c r="V38" s="34"/>
    </row>
    <row r="39" ht="5.25" customHeight="1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111"/>
      <c r="M39" s="111"/>
      <c r="N39" s="71"/>
      <c r="O39" s="34"/>
      <c r="P39" s="34"/>
      <c r="Q39" s="34"/>
      <c r="R39" s="34"/>
      <c r="S39" s="34"/>
      <c r="T39" s="34"/>
      <c r="U39" s="34"/>
      <c r="V39" s="34"/>
    </row>
    <row r="40" ht="21.0" customHeight="1">
      <c r="A40" s="112" t="s">
        <v>81</v>
      </c>
      <c r="B40" s="104">
        <f t="shared" ref="B40:K40" si="8">+B38+B37</f>
        <v>546621.25</v>
      </c>
      <c r="C40" s="104">
        <f t="shared" si="8"/>
        <v>549412.5</v>
      </c>
      <c r="D40" s="104">
        <f t="shared" si="8"/>
        <v>619722.5</v>
      </c>
      <c r="E40" s="104">
        <f t="shared" si="8"/>
        <v>715166.25</v>
      </c>
      <c r="F40" s="104">
        <f t="shared" si="8"/>
        <v>240105</v>
      </c>
      <c r="G40" s="104">
        <f t="shared" si="8"/>
        <v>275922.5</v>
      </c>
      <c r="H40" s="104">
        <f t="shared" si="8"/>
        <v>0</v>
      </c>
      <c r="I40" s="104">
        <f t="shared" si="8"/>
        <v>0</v>
      </c>
      <c r="J40" s="104">
        <f t="shared" si="8"/>
        <v>0</v>
      </c>
      <c r="K40" s="104">
        <f t="shared" si="8"/>
        <v>0</v>
      </c>
      <c r="L40" s="113">
        <f t="shared" ref="L40:L41" si="10">SUM(B40:K40)</f>
        <v>2946950</v>
      </c>
      <c r="M40" s="114"/>
      <c r="N40" s="115"/>
      <c r="O40" s="34"/>
      <c r="P40" s="34"/>
      <c r="Q40" s="34"/>
      <c r="R40" s="34"/>
      <c r="S40" s="34"/>
      <c r="T40" s="34"/>
      <c r="U40" s="34"/>
      <c r="V40" s="34"/>
    </row>
    <row r="41" ht="21.0" customHeight="1">
      <c r="A41" s="116" t="s">
        <v>82</v>
      </c>
      <c r="B41" s="117">
        <f t="shared" ref="B41:K41" si="9">+IF(B10=$C$2,B40*$B$2,B40)</f>
        <v>546621.25</v>
      </c>
      <c r="C41" s="117">
        <f t="shared" si="9"/>
        <v>549412.5</v>
      </c>
      <c r="D41" s="117">
        <f t="shared" si="9"/>
        <v>619722.5</v>
      </c>
      <c r="E41" s="117">
        <f t="shared" si="9"/>
        <v>715166.25</v>
      </c>
      <c r="F41" s="117">
        <f t="shared" si="9"/>
        <v>240105</v>
      </c>
      <c r="G41" s="117">
        <f t="shared" si="9"/>
        <v>275922.5</v>
      </c>
      <c r="H41" s="117">
        <f t="shared" si="9"/>
        <v>0</v>
      </c>
      <c r="I41" s="117">
        <f t="shared" si="9"/>
        <v>0</v>
      </c>
      <c r="J41" s="117">
        <f t="shared" si="9"/>
        <v>0</v>
      </c>
      <c r="K41" s="117">
        <f t="shared" si="9"/>
        <v>0</v>
      </c>
      <c r="L41" s="118">
        <f t="shared" si="10"/>
        <v>2946950</v>
      </c>
      <c r="M41" s="119">
        <f>+L41/$L$41</f>
        <v>1</v>
      </c>
      <c r="N41" s="115"/>
      <c r="O41" s="34"/>
      <c r="P41" s="34"/>
      <c r="Q41" s="34"/>
      <c r="R41" s="34"/>
      <c r="S41" s="34"/>
      <c r="T41" s="34"/>
      <c r="U41" s="34"/>
      <c r="V41" s="34"/>
    </row>
    <row r="42" ht="14.25" customHeight="1">
      <c r="A42" s="48"/>
      <c r="B42" s="120" t="s">
        <v>34</v>
      </c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48"/>
      <c r="N42" s="115"/>
      <c r="O42" s="39"/>
    </row>
    <row r="43" ht="14.25" customHeight="1">
      <c r="A43" s="48" t="s">
        <v>83</v>
      </c>
      <c r="B43" s="121">
        <f t="shared" ref="B43:K43" si="11">+B41/$L$41</f>
        <v>0.1854871138</v>
      </c>
      <c r="C43" s="121">
        <f t="shared" si="11"/>
        <v>0.1864342795</v>
      </c>
      <c r="D43" s="121">
        <f t="shared" si="11"/>
        <v>0.2102928451</v>
      </c>
      <c r="E43" s="121">
        <f t="shared" si="11"/>
        <v>0.2426801439</v>
      </c>
      <c r="F43" s="121">
        <f t="shared" si="11"/>
        <v>0.08147576308</v>
      </c>
      <c r="G43" s="121">
        <f t="shared" si="11"/>
        <v>0.0936298546</v>
      </c>
      <c r="H43" s="121">
        <f t="shared" si="11"/>
        <v>0</v>
      </c>
      <c r="I43" s="121">
        <f t="shared" si="11"/>
        <v>0</v>
      </c>
      <c r="J43" s="121">
        <f t="shared" si="11"/>
        <v>0</v>
      </c>
      <c r="K43" s="121">
        <f t="shared" si="11"/>
        <v>0</v>
      </c>
      <c r="L43" s="122">
        <f>+SUM(B43:K43)</f>
        <v>1</v>
      </c>
      <c r="M43" s="48"/>
      <c r="N43" s="48"/>
      <c r="O43" s="39"/>
    </row>
    <row r="44" ht="14.2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</row>
    <row r="45" ht="37.5" customHeight="1">
      <c r="A45" s="123" t="s">
        <v>84</v>
      </c>
      <c r="B45" s="124">
        <f t="shared" ref="B45:K45" si="12">+B37</f>
        <v>452497</v>
      </c>
      <c r="C45" s="124">
        <f t="shared" si="12"/>
        <v>446930</v>
      </c>
      <c r="D45" s="124">
        <f t="shared" si="12"/>
        <v>501578</v>
      </c>
      <c r="E45" s="124">
        <f t="shared" si="12"/>
        <v>572133</v>
      </c>
      <c r="F45" s="124">
        <f t="shared" si="12"/>
        <v>201684</v>
      </c>
      <c r="G45" s="124">
        <f t="shared" si="12"/>
        <v>221938</v>
      </c>
      <c r="H45" s="124">
        <f t="shared" si="12"/>
        <v>0</v>
      </c>
      <c r="I45" s="124">
        <f t="shared" si="12"/>
        <v>0</v>
      </c>
      <c r="J45" s="124">
        <f t="shared" si="12"/>
        <v>0</v>
      </c>
      <c r="K45" s="124">
        <f t="shared" si="12"/>
        <v>0</v>
      </c>
      <c r="L45" s="55"/>
      <c r="M45" s="55"/>
      <c r="N45" s="55"/>
      <c r="O45" s="34"/>
      <c r="P45" s="34"/>
      <c r="Q45" s="34"/>
      <c r="R45" s="34"/>
      <c r="S45" s="34"/>
      <c r="T45" s="34"/>
      <c r="U45" s="34"/>
      <c r="V45" s="34"/>
    </row>
    <row r="46" ht="14.25" customHeight="1">
      <c r="A46" s="125">
        <v>325000.0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mergeCells count="4">
    <mergeCell ref="A2:A4"/>
    <mergeCell ref="B7:K7"/>
    <mergeCell ref="N13:N30"/>
    <mergeCell ref="N31:N38"/>
  </mergeCells>
  <conditionalFormatting sqref="B45:K45">
    <cfRule type="cellIs" dxfId="0" priority="1" operator="greaterThan">
      <formula>$A$46</formula>
    </cfRule>
  </conditionalFormatting>
  <conditionalFormatting sqref="B45">
    <cfRule type="cellIs" dxfId="0" priority="2" operator="greaterThan">
      <formula>$A$46</formula>
    </cfRule>
  </conditionalFormatting>
  <conditionalFormatting sqref="C45:K45">
    <cfRule type="cellIs" dxfId="0" priority="3" operator="greaterThan">
      <formula>$A$46</formula>
    </cfRule>
  </conditionalFormatting>
  <dataValidations>
    <dataValidation type="list" allowBlank="1" showInputMessage="1" showErrorMessage="1" prompt=" - " sqref="B10:K10">
      <formula1>$D$2:$D$4</formula1>
    </dataValidation>
  </dataValidations>
  <printOptions/>
  <pageMargins bottom="0.75" footer="0.0" header="0.0" left="0.7" right="0.7" top="0.75"/>
  <pageSetup orientation="landscape"/>
  <headerFooter>
    <oddHead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3" width="10.57"/>
    <col customWidth="1" min="4" max="4" width="10.71"/>
    <col customWidth="1" min="5" max="5" width="3.14"/>
    <col customWidth="1" min="6" max="6" width="15.57"/>
    <col customWidth="1" min="7" max="8" width="10.57"/>
    <col customWidth="1" min="9" max="9" width="10.71"/>
    <col customWidth="1" min="10" max="10" width="6.14"/>
    <col customWidth="1" min="11" max="11" width="18.43"/>
    <col customWidth="1" min="12" max="13" width="12.43"/>
    <col customWidth="1" min="14" max="14" width="12.14"/>
    <col customWidth="1" min="15" max="26" width="8.0"/>
  </cols>
  <sheetData>
    <row r="1" ht="12.75" customHeight="1">
      <c r="A1" s="57" t="str">
        <f>+Budget!B9</f>
        <v>ETF</v>
      </c>
      <c r="B1" s="45" t="s">
        <v>85</v>
      </c>
      <c r="C1" s="45" t="s">
        <v>86</v>
      </c>
      <c r="D1" s="45" t="s">
        <v>87</v>
      </c>
      <c r="E1" s="48"/>
      <c r="F1" s="57" t="str">
        <f>+#REF!</f>
        <v>#REF!</v>
      </c>
      <c r="G1" s="45" t="str">
        <f>+B1</f>
        <v>RTD</v>
      </c>
      <c r="H1" s="45" t="str">
        <f>+$C$1</f>
        <v>Other</v>
      </c>
      <c r="I1" s="45" t="str">
        <f>+D1</f>
        <v>TOTAL </v>
      </c>
      <c r="J1" s="48"/>
      <c r="K1" s="126" t="s">
        <v>88</v>
      </c>
      <c r="L1" s="127" t="str">
        <f t="shared" ref="L1:M1" si="1">+B1</f>
        <v>RTD</v>
      </c>
      <c r="M1" s="127" t="str">
        <f t="shared" si="1"/>
        <v>Other</v>
      </c>
      <c r="N1" s="127" t="s">
        <v>87</v>
      </c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2.75" customHeight="1">
      <c r="A2" s="43" t="s">
        <v>89</v>
      </c>
      <c r="B2" s="128">
        <f>+Budget!B31</f>
        <v>205497</v>
      </c>
      <c r="C2" s="128"/>
      <c r="D2" s="128">
        <f t="shared" ref="D2:D7" si="3">SUM(B2:C2)</f>
        <v>205497</v>
      </c>
      <c r="E2" s="48"/>
      <c r="F2" s="43" t="s">
        <v>89</v>
      </c>
      <c r="G2" s="128" t="str">
        <f>+#REF!</f>
        <v>#REF!</v>
      </c>
      <c r="H2" s="128"/>
      <c r="I2" s="128" t="str">
        <f t="shared" ref="I2:I7" si="4">SUM(G2:H2)</f>
        <v>#REF!</v>
      </c>
      <c r="J2" s="48"/>
      <c r="K2" s="43" t="s">
        <v>89</v>
      </c>
      <c r="L2" s="128" t="str">
        <f t="shared" ref="L2:M2" si="2">B2+B10+B18+B26+B34+B42+B50+G2+G10+G18+G26+G34+G42+G50</f>
        <v>#REF!</v>
      </c>
      <c r="M2" s="128">
        <f t="shared" si="2"/>
        <v>0</v>
      </c>
      <c r="N2" s="128" t="str">
        <f t="shared" ref="N2:N7" si="6">SUM(L2:M2)</f>
        <v>#REF!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2.75" customHeight="1">
      <c r="A3" s="43" t="s">
        <v>22</v>
      </c>
      <c r="B3" s="128">
        <f>+Budget!B35+Budget!B36</f>
        <v>86000</v>
      </c>
      <c r="C3" s="128"/>
      <c r="D3" s="128">
        <f t="shared" si="3"/>
        <v>86000</v>
      </c>
      <c r="E3" s="48"/>
      <c r="F3" s="43" t="s">
        <v>22</v>
      </c>
      <c r="G3" s="128" t="str">
        <f>+#REF!+#REF!</f>
        <v>#REF!</v>
      </c>
      <c r="H3" s="128"/>
      <c r="I3" s="128" t="str">
        <f t="shared" si="4"/>
        <v>#REF!</v>
      </c>
      <c r="J3" s="48"/>
      <c r="K3" s="43" t="s">
        <v>22</v>
      </c>
      <c r="L3" s="128" t="str">
        <f t="shared" ref="L3:M3" si="5">B3+B11+B19+B27+B35+B43+B51+G3+G11+G19+G27+G35+G43+G51</f>
        <v>#REF!</v>
      </c>
      <c r="M3" s="128">
        <f t="shared" si="5"/>
        <v>0</v>
      </c>
      <c r="N3" s="128" t="str">
        <f t="shared" si="6"/>
        <v>#REF!</v>
      </c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12.75" customHeight="1">
      <c r="A4" s="43" t="s">
        <v>90</v>
      </c>
      <c r="B4" s="128">
        <f>+Budget!B32+Budget!B33+Budget!B34</f>
        <v>161000</v>
      </c>
      <c r="C4" s="128"/>
      <c r="D4" s="128">
        <f t="shared" si="3"/>
        <v>161000</v>
      </c>
      <c r="E4" s="48"/>
      <c r="F4" s="43" t="s">
        <v>90</v>
      </c>
      <c r="G4" s="128" t="str">
        <f>+#REF!+#REF!+#REF!</f>
        <v>#REF!</v>
      </c>
      <c r="H4" s="128"/>
      <c r="I4" s="128" t="str">
        <f t="shared" si="4"/>
        <v>#REF!</v>
      </c>
      <c r="J4" s="48"/>
      <c r="K4" s="43" t="s">
        <v>90</v>
      </c>
      <c r="L4" s="128" t="str">
        <f t="shared" ref="L4:M4" si="7">B4+B12+B20+B28+B36+B44+B52+G4+G12+G20+G28+G36+G44+G52</f>
        <v>#REF!</v>
      </c>
      <c r="M4" s="128">
        <f t="shared" si="7"/>
        <v>0</v>
      </c>
      <c r="N4" s="128" t="str">
        <f t="shared" si="6"/>
        <v>#REF!</v>
      </c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12.75" customHeight="1">
      <c r="A5" s="43" t="s">
        <v>91</v>
      </c>
      <c r="B5" s="128">
        <f>+Budget!B38</f>
        <v>94124.25</v>
      </c>
      <c r="C5" s="128"/>
      <c r="D5" s="128">
        <f t="shared" si="3"/>
        <v>94124.25</v>
      </c>
      <c r="E5" s="48"/>
      <c r="F5" s="43" t="s">
        <v>91</v>
      </c>
      <c r="G5" s="128" t="str">
        <f>+#REF!</f>
        <v>#REF!</v>
      </c>
      <c r="H5" s="128"/>
      <c r="I5" s="128" t="str">
        <f t="shared" si="4"/>
        <v>#REF!</v>
      </c>
      <c r="J5" s="48"/>
      <c r="K5" s="43" t="s">
        <v>91</v>
      </c>
      <c r="L5" s="128" t="str">
        <f t="shared" ref="L5:M5" si="8">B5+B13+B21+B29+B37+B45+B53+G5+G13+G21+G29+G37+G45+G53</f>
        <v>#REF!</v>
      </c>
      <c r="M5" s="128">
        <f t="shared" si="8"/>
        <v>0</v>
      </c>
      <c r="N5" s="128" t="str">
        <f t="shared" si="6"/>
        <v>#REF!</v>
      </c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12.75" customHeight="1">
      <c r="A6" s="43" t="s">
        <v>88</v>
      </c>
      <c r="B6" s="129">
        <f>SUM(B2:B5)</f>
        <v>546621.25</v>
      </c>
      <c r="C6" s="129"/>
      <c r="D6" s="129">
        <f t="shared" si="3"/>
        <v>546621.25</v>
      </c>
      <c r="E6" s="48"/>
      <c r="F6" s="43" t="s">
        <v>88</v>
      </c>
      <c r="G6" s="129" t="str">
        <f>SUM(G2:G5)</f>
        <v>#REF!</v>
      </c>
      <c r="H6" s="129"/>
      <c r="I6" s="129" t="str">
        <f t="shared" si="4"/>
        <v>#REF!</v>
      </c>
      <c r="J6" s="48"/>
      <c r="K6" s="43" t="s">
        <v>88</v>
      </c>
      <c r="L6" s="128" t="str">
        <f t="shared" ref="L6:M6" si="9">SUM(L2:L5)</f>
        <v>#REF!</v>
      </c>
      <c r="M6" s="128">
        <f t="shared" si="9"/>
        <v>0</v>
      </c>
      <c r="N6" s="128" t="str">
        <f t="shared" si="6"/>
        <v>#REF!</v>
      </c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12.75" customHeight="1">
      <c r="A7" s="43" t="s">
        <v>92</v>
      </c>
      <c r="B7" s="129">
        <f>+B6*Budget!$B$3</f>
        <v>546621.25</v>
      </c>
      <c r="C7" s="129"/>
      <c r="D7" s="129">
        <f t="shared" si="3"/>
        <v>546621.25</v>
      </c>
      <c r="E7" s="48"/>
      <c r="F7" s="43" t="s">
        <v>92</v>
      </c>
      <c r="G7" s="129" t="str">
        <f>+G6*Budget!$B$2</f>
        <v>#REF!</v>
      </c>
      <c r="H7" s="129"/>
      <c r="I7" s="129" t="str">
        <f t="shared" si="4"/>
        <v>#REF!</v>
      </c>
      <c r="J7" s="48"/>
      <c r="K7" s="43" t="s">
        <v>92</v>
      </c>
      <c r="L7" s="128" t="str">
        <f t="shared" ref="L7:M7" si="10">B7+B15+B23+B31+B39+B47+B55+G7+G15+G23+G31+G39+G47+G55</f>
        <v>#REF!</v>
      </c>
      <c r="M7" s="128">
        <f t="shared" si="10"/>
        <v>0</v>
      </c>
      <c r="N7" s="128" t="str">
        <f t="shared" si="6"/>
        <v>#REF!</v>
      </c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12.75" customHeight="1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12.75" customHeight="1">
      <c r="A9" s="57" t="str">
        <f>+Budget!C9</f>
        <v>WHO</v>
      </c>
      <c r="B9" s="45" t="str">
        <f>+B1</f>
        <v>RTD</v>
      </c>
      <c r="C9" s="45" t="str">
        <f>+$C$1</f>
        <v>Other</v>
      </c>
      <c r="D9" s="45" t="str">
        <f>+D1</f>
        <v>TOTAL </v>
      </c>
      <c r="E9" s="48"/>
      <c r="F9" s="57" t="str">
        <f>+#REF!</f>
        <v>#REF!</v>
      </c>
      <c r="G9" s="45" t="str">
        <f>+B1</f>
        <v>RTD</v>
      </c>
      <c r="H9" s="45" t="str">
        <f>+$C$1</f>
        <v>Other</v>
      </c>
      <c r="I9" s="45" t="str">
        <f>+D1</f>
        <v>TOTAL </v>
      </c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12.75" customHeight="1">
      <c r="A10" s="43" t="s">
        <v>89</v>
      </c>
      <c r="B10" s="128">
        <f>+Budget!C31</f>
        <v>242640</v>
      </c>
      <c r="C10" s="128"/>
      <c r="D10" s="128">
        <f t="shared" ref="D10:D15" si="11">SUM(B10:C10)</f>
        <v>242640</v>
      </c>
      <c r="E10" s="48"/>
      <c r="F10" s="43" t="s">
        <v>89</v>
      </c>
      <c r="G10" s="128" t="str">
        <f>+#REF!</f>
        <v>#REF!</v>
      </c>
      <c r="H10" s="128"/>
      <c r="I10" s="128" t="str">
        <f t="shared" ref="I10:I15" si="12">SUM(G10:H10)</f>
        <v>#REF!</v>
      </c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12.75" customHeight="1">
      <c r="A11" s="43" t="s">
        <v>22</v>
      </c>
      <c r="B11" s="128">
        <f>+Budget!C35+Budget!C36</f>
        <v>47000</v>
      </c>
      <c r="C11" s="128"/>
      <c r="D11" s="128">
        <f t="shared" si="11"/>
        <v>47000</v>
      </c>
      <c r="E11" s="48"/>
      <c r="F11" s="43" t="s">
        <v>22</v>
      </c>
      <c r="G11" s="128" t="str">
        <f>+#REF!+#REF!</f>
        <v>#REF!</v>
      </c>
      <c r="H11" s="128"/>
      <c r="I11" s="128" t="str">
        <f t="shared" si="12"/>
        <v>#REF!</v>
      </c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12.75" customHeight="1">
      <c r="A12" s="43" t="s">
        <v>90</v>
      </c>
      <c r="B12" s="128">
        <f>+Budget!C32+Budget!C33+Budget!C34</f>
        <v>157290</v>
      </c>
      <c r="C12" s="128"/>
      <c r="D12" s="128">
        <f t="shared" si="11"/>
        <v>157290</v>
      </c>
      <c r="E12" s="48"/>
      <c r="F12" s="43" t="s">
        <v>90</v>
      </c>
      <c r="G12" s="128" t="str">
        <f>+#REF!+#REF!+#REF!</f>
        <v>#REF!</v>
      </c>
      <c r="H12" s="128"/>
      <c r="I12" s="128" t="str">
        <f t="shared" si="12"/>
        <v>#REF!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12.75" customHeight="1">
      <c r="A13" s="43" t="s">
        <v>91</v>
      </c>
      <c r="B13" s="128">
        <f>+Budget!C38</f>
        <v>102482.5</v>
      </c>
      <c r="C13" s="128"/>
      <c r="D13" s="128">
        <f t="shared" si="11"/>
        <v>102482.5</v>
      </c>
      <c r="E13" s="48"/>
      <c r="F13" s="43" t="s">
        <v>91</v>
      </c>
      <c r="G13" s="128" t="str">
        <f>+#REF!</f>
        <v>#REF!</v>
      </c>
      <c r="H13" s="128"/>
      <c r="I13" s="128" t="str">
        <f t="shared" si="12"/>
        <v>#REF!</v>
      </c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12.75" customHeight="1">
      <c r="A14" s="43" t="s">
        <v>88</v>
      </c>
      <c r="B14" s="129">
        <f>SUM(B10:B13)</f>
        <v>549412.5</v>
      </c>
      <c r="C14" s="128"/>
      <c r="D14" s="129">
        <f t="shared" si="11"/>
        <v>549412.5</v>
      </c>
      <c r="E14" s="48"/>
      <c r="F14" s="43" t="s">
        <v>88</v>
      </c>
      <c r="G14" s="129" t="str">
        <f>SUM(G10:G13)</f>
        <v>#REF!</v>
      </c>
      <c r="H14" s="129"/>
      <c r="I14" s="129" t="str">
        <f t="shared" si="12"/>
        <v>#REF!</v>
      </c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12.75" customHeight="1">
      <c r="A15" s="43" t="s">
        <v>92</v>
      </c>
      <c r="B15" s="129">
        <f>+B14*Budget!$B$3</f>
        <v>549412.5</v>
      </c>
      <c r="C15" s="128"/>
      <c r="D15" s="129">
        <f t="shared" si="11"/>
        <v>549412.5</v>
      </c>
      <c r="E15" s="48"/>
      <c r="F15" s="43" t="s">
        <v>92</v>
      </c>
      <c r="G15" s="129" t="str">
        <f>+G14*Budget!$B$2</f>
        <v>#REF!</v>
      </c>
      <c r="H15" s="129"/>
      <c r="I15" s="129" t="str">
        <f t="shared" si="12"/>
        <v>#REF!</v>
      </c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2.75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2.75" customHeight="1">
      <c r="A17" s="57" t="str">
        <f>+Budget!D9</f>
        <v>FRI LJ</v>
      </c>
      <c r="B17" s="45" t="str">
        <f>+B1</f>
        <v>RTD</v>
      </c>
      <c r="C17" s="45" t="str">
        <f>+$C$1</f>
        <v>Other</v>
      </c>
      <c r="D17" s="45" t="str">
        <f>+D1</f>
        <v>TOTAL </v>
      </c>
      <c r="E17" s="48"/>
      <c r="F17" s="57" t="str">
        <f>+#REF!</f>
        <v>#REF!</v>
      </c>
      <c r="G17" s="45" t="str">
        <f>+B1</f>
        <v>RTD</v>
      </c>
      <c r="H17" s="45" t="str">
        <f>+$C$1</f>
        <v>Other</v>
      </c>
      <c r="I17" s="45" t="str">
        <f>+D1</f>
        <v>TOTAL </v>
      </c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12.75" customHeight="1">
      <c r="A18" s="43" t="s">
        <v>89</v>
      </c>
      <c r="B18" s="128">
        <f>+Budget!D31</f>
        <v>184982</v>
      </c>
      <c r="C18" s="128"/>
      <c r="D18" s="128">
        <f t="shared" ref="D18:D23" si="13">SUM(B18:C18)</f>
        <v>184982</v>
      </c>
      <c r="E18" s="48"/>
      <c r="F18" s="43" t="s">
        <v>89</v>
      </c>
      <c r="G18" s="128" t="str">
        <f t="shared" ref="G18:G19" si="14">+#REF!</f>
        <v>#REF!</v>
      </c>
      <c r="H18" s="128"/>
      <c r="I18" s="128" t="str">
        <f t="shared" ref="I18:I23" si="15">SUM(G18:H18)</f>
        <v>#REF!</v>
      </c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2.75" customHeight="1">
      <c r="A19" s="43" t="s">
        <v>22</v>
      </c>
      <c r="B19" s="128">
        <f>+Budget!D35+Budget!D36</f>
        <v>39000</v>
      </c>
      <c r="C19" s="128"/>
      <c r="D19" s="128">
        <f t="shared" si="13"/>
        <v>39000</v>
      </c>
      <c r="E19" s="48"/>
      <c r="F19" s="43" t="s">
        <v>22</v>
      </c>
      <c r="G19" s="128" t="str">
        <f t="shared" si="14"/>
        <v>#REF!</v>
      </c>
      <c r="H19" s="128"/>
      <c r="I19" s="128" t="str">
        <f t="shared" si="15"/>
        <v>#REF!</v>
      </c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2.75" customHeight="1">
      <c r="A20" s="43" t="s">
        <v>90</v>
      </c>
      <c r="B20" s="128">
        <f>+Budget!D32+Budget!D33+Budget!D34</f>
        <v>277596</v>
      </c>
      <c r="C20" s="128"/>
      <c r="D20" s="128">
        <f t="shared" si="13"/>
        <v>277596</v>
      </c>
      <c r="E20" s="48"/>
      <c r="F20" s="43" t="s">
        <v>90</v>
      </c>
      <c r="G20" s="128" t="str">
        <f>+#REF!+#REF!+#REF!</f>
        <v>#REF!</v>
      </c>
      <c r="H20" s="128"/>
      <c r="I20" s="128" t="str">
        <f t="shared" si="15"/>
        <v>#REF!</v>
      </c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2.75" customHeight="1">
      <c r="A21" s="43" t="s">
        <v>91</v>
      </c>
      <c r="B21" s="128">
        <f>+Budget!D38</f>
        <v>118144.5</v>
      </c>
      <c r="C21" s="128"/>
      <c r="D21" s="128">
        <f t="shared" si="13"/>
        <v>118144.5</v>
      </c>
      <c r="E21" s="48"/>
      <c r="F21" s="43" t="s">
        <v>91</v>
      </c>
      <c r="G21" s="128" t="str">
        <f>+#REF!</f>
        <v>#REF!</v>
      </c>
      <c r="H21" s="128"/>
      <c r="I21" s="128" t="str">
        <f t="shared" si="15"/>
        <v>#REF!</v>
      </c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2.75" customHeight="1">
      <c r="A22" s="43" t="s">
        <v>88</v>
      </c>
      <c r="B22" s="129">
        <f>SUM(B18:B21)</f>
        <v>619722.5</v>
      </c>
      <c r="C22" s="128"/>
      <c r="D22" s="129">
        <f t="shared" si="13"/>
        <v>619722.5</v>
      </c>
      <c r="E22" s="48"/>
      <c r="F22" s="43" t="s">
        <v>88</v>
      </c>
      <c r="G22" s="129" t="str">
        <f>SUM(G18:G21)</f>
        <v>#REF!</v>
      </c>
      <c r="H22" s="129"/>
      <c r="I22" s="129" t="str">
        <f t="shared" si="15"/>
        <v>#REF!</v>
      </c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2.75" customHeight="1">
      <c r="A23" s="43" t="s">
        <v>92</v>
      </c>
      <c r="B23" s="129">
        <f>+B22*Budget!$B$3</f>
        <v>619722.5</v>
      </c>
      <c r="C23" s="128"/>
      <c r="D23" s="129">
        <f t="shared" si="13"/>
        <v>619722.5</v>
      </c>
      <c r="E23" s="48"/>
      <c r="F23" s="43" t="s">
        <v>92</v>
      </c>
      <c r="G23" s="129">
        <f>+K22*Budget!$B$2</f>
        <v>0</v>
      </c>
      <c r="H23" s="129"/>
      <c r="I23" s="129">
        <f t="shared" si="15"/>
        <v>0</v>
      </c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2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2.75" customHeight="1">
      <c r="A25" s="57" t="str">
        <f>+Budget!E9</f>
        <v>ETH</v>
      </c>
      <c r="B25" s="45" t="str">
        <f>+B1</f>
        <v>RTD</v>
      </c>
      <c r="C25" s="45" t="str">
        <f>+$C$1</f>
        <v>Other</v>
      </c>
      <c r="D25" s="45" t="str">
        <f>+D1</f>
        <v>TOTAL </v>
      </c>
      <c r="E25" s="48"/>
      <c r="F25" s="57" t="str">
        <f>+Budget!H9</f>
        <v>Partner 11</v>
      </c>
      <c r="G25" s="45" t="str">
        <f>+B9</f>
        <v>RTD</v>
      </c>
      <c r="H25" s="45" t="str">
        <f>+$C$1</f>
        <v>Other</v>
      </c>
      <c r="I25" s="45" t="str">
        <f>+D9</f>
        <v>TOTAL </v>
      </c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2.75" customHeight="1">
      <c r="A26" s="43" t="s">
        <v>89</v>
      </c>
      <c r="B26" s="128">
        <f>+Budget!E31</f>
        <v>274813</v>
      </c>
      <c r="C26" s="128"/>
      <c r="D26" s="128">
        <f t="shared" ref="D26:D31" si="16">SUM(B26:C26)</f>
        <v>274813</v>
      </c>
      <c r="E26" s="48"/>
      <c r="F26" s="43" t="s">
        <v>89</v>
      </c>
      <c r="G26" s="128">
        <f>+Budget!H40</f>
        <v>0</v>
      </c>
      <c r="H26" s="128"/>
      <c r="I26" s="128">
        <f t="shared" ref="I26:I31" si="17">SUM(G26:H26)</f>
        <v>0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2.75" customHeight="1">
      <c r="A27" s="43" t="s">
        <v>22</v>
      </c>
      <c r="B27" s="128">
        <f>+Budget!E35+Budget!E36</f>
        <v>10000</v>
      </c>
      <c r="C27" s="128"/>
      <c r="D27" s="128">
        <f t="shared" si="16"/>
        <v>10000</v>
      </c>
      <c r="E27" s="48"/>
      <c r="F27" s="43" t="s">
        <v>22</v>
      </c>
      <c r="G27" s="128" t="str">
        <f>+Budget!H44</f>
        <v/>
      </c>
      <c r="H27" s="128"/>
      <c r="I27" s="128">
        <f t="shared" si="17"/>
        <v>0</v>
      </c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2.75" customHeight="1">
      <c r="A28" s="43" t="s">
        <v>90</v>
      </c>
      <c r="B28" s="128">
        <f>+Budget!E32+Budget!E33+Budget!E34</f>
        <v>287320</v>
      </c>
      <c r="C28" s="128"/>
      <c r="D28" s="128">
        <f t="shared" si="16"/>
        <v>287320</v>
      </c>
      <c r="E28" s="48"/>
      <c r="F28" s="43" t="s">
        <v>90</v>
      </c>
      <c r="G28" s="128">
        <f>+Budget!H32+Budget!H33+Budget!H34</f>
        <v>0</v>
      </c>
      <c r="H28" s="128"/>
      <c r="I28" s="128">
        <f t="shared" si="17"/>
        <v>0</v>
      </c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2.75" customHeight="1">
      <c r="A29" s="43" t="s">
        <v>91</v>
      </c>
      <c r="B29" s="128">
        <f>+Budget!E38</f>
        <v>143033.25</v>
      </c>
      <c r="C29" s="128"/>
      <c r="D29" s="128">
        <f t="shared" si="16"/>
        <v>143033.25</v>
      </c>
      <c r="E29" s="48"/>
      <c r="F29" s="43" t="s">
        <v>91</v>
      </c>
      <c r="G29" s="128" t="str">
        <f>+Budget!H46</f>
        <v/>
      </c>
      <c r="H29" s="128"/>
      <c r="I29" s="128">
        <f t="shared" si="17"/>
        <v>0</v>
      </c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2.75" customHeight="1">
      <c r="A30" s="43" t="s">
        <v>88</v>
      </c>
      <c r="B30" s="129">
        <f>SUM(B26:B29)</f>
        <v>715166.25</v>
      </c>
      <c r="C30" s="128"/>
      <c r="D30" s="129">
        <f t="shared" si="16"/>
        <v>715166.25</v>
      </c>
      <c r="E30" s="48"/>
      <c r="F30" s="43" t="s">
        <v>88</v>
      </c>
      <c r="G30" s="129">
        <f>SUM(G26:G29)</f>
        <v>0</v>
      </c>
      <c r="H30" s="129"/>
      <c r="I30" s="129">
        <f t="shared" si="17"/>
        <v>0</v>
      </c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2.75" customHeight="1">
      <c r="A31" s="43" t="s">
        <v>92</v>
      </c>
      <c r="B31" s="129">
        <f>+B30*Budget!$B$3</f>
        <v>715166.25</v>
      </c>
      <c r="C31" s="128"/>
      <c r="D31" s="129">
        <f t="shared" si="16"/>
        <v>715166.25</v>
      </c>
      <c r="E31" s="48"/>
      <c r="F31" s="43" t="s">
        <v>92</v>
      </c>
      <c r="G31" s="129">
        <f>+G30*Budget!$B$2</f>
        <v>0</v>
      </c>
      <c r="H31" s="129"/>
      <c r="I31" s="129">
        <f t="shared" si="17"/>
        <v>0</v>
      </c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2.7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2.75" customHeight="1">
      <c r="A33" s="57" t="str">
        <f>+Budget!F9</f>
        <v>ECDC</v>
      </c>
      <c r="B33" s="45" t="str">
        <f>+B1</f>
        <v>RTD</v>
      </c>
      <c r="C33" s="45" t="str">
        <f>+$C$1</f>
        <v>Other</v>
      </c>
      <c r="D33" s="45" t="str">
        <f>+D1</f>
        <v>TOTAL </v>
      </c>
      <c r="E33" s="48"/>
      <c r="F33" s="57" t="str">
        <f>+Budget!I9</f>
        <v>Partner 12</v>
      </c>
      <c r="G33" s="45" t="str">
        <f>+B17</f>
        <v>RTD</v>
      </c>
      <c r="H33" s="45" t="str">
        <f>+$C$1</f>
        <v>Other</v>
      </c>
      <c r="I33" s="45" t="str">
        <f>+D17</f>
        <v>TOTAL </v>
      </c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2.75" customHeight="1">
      <c r="A34" s="43" t="s">
        <v>89</v>
      </c>
      <c r="B34" s="128">
        <f>+Budget!F31</f>
        <v>93104</v>
      </c>
      <c r="C34" s="128"/>
      <c r="D34" s="128">
        <f t="shared" ref="D34:D39" si="18">SUM(B34:C34)</f>
        <v>93104</v>
      </c>
      <c r="E34" s="48"/>
      <c r="F34" s="43" t="s">
        <v>89</v>
      </c>
      <c r="G34" s="128" t="str">
        <f>+Budget!I48</f>
        <v/>
      </c>
      <c r="H34" s="128"/>
      <c r="I34" s="128">
        <f t="shared" ref="I34:I39" si="19">SUM(G34:H34)</f>
        <v>0</v>
      </c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2.75" customHeight="1">
      <c r="A35" s="43" t="s">
        <v>22</v>
      </c>
      <c r="B35" s="128">
        <f>+Budget!F35+Budget!F36</f>
        <v>58000</v>
      </c>
      <c r="C35" s="128"/>
      <c r="D35" s="128">
        <f t="shared" si="18"/>
        <v>58000</v>
      </c>
      <c r="E35" s="48"/>
      <c r="F35" s="43" t="s">
        <v>22</v>
      </c>
      <c r="G35" s="128" t="str">
        <f>+Budget!I52</f>
        <v/>
      </c>
      <c r="H35" s="128"/>
      <c r="I35" s="128">
        <f t="shared" si="19"/>
        <v>0</v>
      </c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2.75" customHeight="1">
      <c r="A36" s="43" t="s">
        <v>90</v>
      </c>
      <c r="B36" s="128">
        <f>+Budget!F32+Budget!F33+Budget!F34</f>
        <v>50580</v>
      </c>
      <c r="C36" s="128"/>
      <c r="D36" s="128">
        <f t="shared" si="18"/>
        <v>50580</v>
      </c>
      <c r="E36" s="48"/>
      <c r="F36" s="43" t="s">
        <v>90</v>
      </c>
      <c r="G36" s="128">
        <f>+Budget!I40+Budget!I41+Budget!I42</f>
        <v>0</v>
      </c>
      <c r="H36" s="128"/>
      <c r="I36" s="128">
        <f t="shared" si="19"/>
        <v>0</v>
      </c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2.75" customHeight="1">
      <c r="A37" s="43" t="s">
        <v>91</v>
      </c>
      <c r="B37" s="128">
        <f>+Budget!F38</f>
        <v>38421</v>
      </c>
      <c r="C37" s="128"/>
      <c r="D37" s="128">
        <f t="shared" si="18"/>
        <v>38421</v>
      </c>
      <c r="E37" s="48"/>
      <c r="F37" s="43" t="s">
        <v>91</v>
      </c>
      <c r="G37" s="128" t="str">
        <f>+Budget!I54</f>
        <v/>
      </c>
      <c r="H37" s="128"/>
      <c r="I37" s="128">
        <f t="shared" si="19"/>
        <v>0</v>
      </c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2.75" customHeight="1">
      <c r="A38" s="43" t="s">
        <v>88</v>
      </c>
      <c r="B38" s="129">
        <f>SUM(B34:B37)</f>
        <v>240105</v>
      </c>
      <c r="C38" s="128"/>
      <c r="D38" s="129">
        <f t="shared" si="18"/>
        <v>240105</v>
      </c>
      <c r="E38" s="48"/>
      <c r="F38" s="43" t="s">
        <v>88</v>
      </c>
      <c r="G38" s="129">
        <f>SUM(G34:G37)</f>
        <v>0</v>
      </c>
      <c r="H38" s="129"/>
      <c r="I38" s="128">
        <f t="shared" si="19"/>
        <v>0</v>
      </c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2.75" customHeight="1">
      <c r="A39" s="43" t="s">
        <v>92</v>
      </c>
      <c r="B39" s="129">
        <f>+B38*Budget!$B$2</f>
        <v>168073.5</v>
      </c>
      <c r="C39" s="128"/>
      <c r="D39" s="129">
        <f t="shared" si="18"/>
        <v>168073.5</v>
      </c>
      <c r="E39" s="48"/>
      <c r="F39" s="43" t="s">
        <v>92</v>
      </c>
      <c r="G39" s="129">
        <f>+G38*Budget!$B$2</f>
        <v>0</v>
      </c>
      <c r="H39" s="129"/>
      <c r="I39" s="129">
        <f t="shared" si="19"/>
        <v>0</v>
      </c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2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2.75" customHeight="1">
      <c r="A41" s="57" t="str">
        <f>+Budget!G9</f>
        <v>UMCU</v>
      </c>
      <c r="B41" s="45" t="str">
        <f>+B1</f>
        <v>RTD</v>
      </c>
      <c r="C41" s="45" t="str">
        <f>+$C$1</f>
        <v>Other</v>
      </c>
      <c r="D41" s="45" t="str">
        <f>+D1</f>
        <v>TOTAL </v>
      </c>
      <c r="E41" s="48"/>
      <c r="F41" s="57" t="str">
        <f>+Budget!J9</f>
        <v>Partner 13</v>
      </c>
      <c r="G41" s="45" t="str">
        <f>+B25</f>
        <v>RTD</v>
      </c>
      <c r="H41" s="45" t="str">
        <f>+$C$1</f>
        <v>Other</v>
      </c>
      <c r="I41" s="45" t="str">
        <f>+D25</f>
        <v>TOTAL </v>
      </c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2.75" customHeight="1">
      <c r="A42" s="43" t="s">
        <v>89</v>
      </c>
      <c r="B42" s="128">
        <f>+Budget!G31</f>
        <v>107998</v>
      </c>
      <c r="C42" s="128"/>
      <c r="D42" s="128">
        <f t="shared" ref="D42:D47" si="20">SUM(B42:C42)</f>
        <v>107998</v>
      </c>
      <c r="E42" s="48"/>
      <c r="F42" s="43" t="s">
        <v>89</v>
      </c>
      <c r="G42" s="128" t="str">
        <f>+Budget!J56</f>
        <v/>
      </c>
      <c r="H42" s="128"/>
      <c r="I42" s="128">
        <f t="shared" ref="I42:I47" si="21">SUM(G42:H42)</f>
        <v>0</v>
      </c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2.75" customHeight="1">
      <c r="A43" s="43" t="s">
        <v>22</v>
      </c>
      <c r="B43" s="128">
        <f>+Budget!G35+Budget!G36</f>
        <v>6000</v>
      </c>
      <c r="C43" s="128"/>
      <c r="D43" s="128">
        <f t="shared" si="20"/>
        <v>6000</v>
      </c>
      <c r="E43" s="48"/>
      <c r="F43" s="43" t="s">
        <v>22</v>
      </c>
      <c r="G43" s="128" t="str">
        <f>+Budget!J60</f>
        <v/>
      </c>
      <c r="H43" s="128"/>
      <c r="I43" s="128">
        <f t="shared" si="21"/>
        <v>0</v>
      </c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2.75" customHeight="1">
      <c r="A44" s="43" t="s">
        <v>90</v>
      </c>
      <c r="B44" s="128">
        <f>+Budget!G32+Budget!G33+Budget!G34</f>
        <v>107940</v>
      </c>
      <c r="C44" s="128"/>
      <c r="D44" s="128">
        <f t="shared" si="20"/>
        <v>107940</v>
      </c>
      <c r="E44" s="48"/>
      <c r="F44" s="43" t="s">
        <v>90</v>
      </c>
      <c r="G44" s="128">
        <f>+Budget!J48+Budget!J49+Budget!J50</f>
        <v>0</v>
      </c>
      <c r="H44" s="128"/>
      <c r="I44" s="128">
        <f t="shared" si="21"/>
        <v>0</v>
      </c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2.75" customHeight="1">
      <c r="A45" s="43" t="s">
        <v>91</v>
      </c>
      <c r="B45" s="128">
        <f>+Budget!G38</f>
        <v>53984.5</v>
      </c>
      <c r="C45" s="128"/>
      <c r="D45" s="128">
        <f t="shared" si="20"/>
        <v>53984.5</v>
      </c>
      <c r="E45" s="48"/>
      <c r="F45" s="43" t="s">
        <v>91</v>
      </c>
      <c r="G45" s="128" t="str">
        <f>+Budget!J62</f>
        <v/>
      </c>
      <c r="H45" s="128"/>
      <c r="I45" s="128">
        <f t="shared" si="21"/>
        <v>0</v>
      </c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2.75" customHeight="1">
      <c r="A46" s="43" t="s">
        <v>88</v>
      </c>
      <c r="B46" s="129">
        <f>SUM(B42:B45)</f>
        <v>275922.5</v>
      </c>
      <c r="C46" s="128"/>
      <c r="D46" s="129">
        <f t="shared" si="20"/>
        <v>275922.5</v>
      </c>
      <c r="E46" s="48"/>
      <c r="F46" s="43" t="s">
        <v>88</v>
      </c>
      <c r="G46" s="129">
        <f>SUM(G42:G45)</f>
        <v>0</v>
      </c>
      <c r="H46" s="129"/>
      <c r="I46" s="128">
        <f t="shared" si="21"/>
        <v>0</v>
      </c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2.75" customHeight="1">
      <c r="A47" s="43" t="s">
        <v>92</v>
      </c>
      <c r="B47" s="129">
        <f>+B46*Budget!$B$2</f>
        <v>193145.75</v>
      </c>
      <c r="C47" s="128"/>
      <c r="D47" s="129">
        <f t="shared" si="20"/>
        <v>193145.75</v>
      </c>
      <c r="E47" s="48"/>
      <c r="F47" s="43" t="s">
        <v>92</v>
      </c>
      <c r="G47" s="129">
        <f>+G46*Budget!$B$2</f>
        <v>0</v>
      </c>
      <c r="H47" s="129"/>
      <c r="I47" s="128">
        <f t="shared" si="21"/>
        <v>0</v>
      </c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2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2.75" customHeight="1">
      <c r="A49" s="57" t="str">
        <f>+#REF!</f>
        <v>#REF!</v>
      </c>
      <c r="B49" s="45" t="str">
        <f>+B41</f>
        <v>RTD</v>
      </c>
      <c r="C49" s="45" t="str">
        <f>+$C$1</f>
        <v>Other</v>
      </c>
      <c r="D49" s="45" t="str">
        <f>+D41</f>
        <v>TOTAL </v>
      </c>
      <c r="E49" s="48"/>
      <c r="F49" s="57" t="str">
        <f>+Budget!K9</f>
        <v>Partner 14</v>
      </c>
      <c r="G49" s="45" t="str">
        <f>+B1</f>
        <v>RTD</v>
      </c>
      <c r="H49" s="45" t="str">
        <f>+$C$1</f>
        <v>Other</v>
      </c>
      <c r="I49" s="45" t="str">
        <f>+D1</f>
        <v>TOTAL </v>
      </c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2.75" customHeight="1">
      <c r="A50" s="43" t="s">
        <v>89</v>
      </c>
      <c r="B50" s="128" t="str">
        <f>+#REF!</f>
        <v>#REF!</v>
      </c>
      <c r="C50" s="128"/>
      <c r="D50" s="128" t="str">
        <f t="shared" ref="D50:D55" si="22">SUM(B50:C50)</f>
        <v>#REF!</v>
      </c>
      <c r="E50" s="48"/>
      <c r="F50" s="43" t="s">
        <v>89</v>
      </c>
      <c r="G50" s="128" t="str">
        <f>+Budget!K64</f>
        <v/>
      </c>
      <c r="H50" s="128"/>
      <c r="I50" s="128">
        <f t="shared" ref="I50:I55" si="23">SUM(G50:H50)</f>
        <v>0</v>
      </c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2.75" customHeight="1">
      <c r="A51" s="43" t="s">
        <v>22</v>
      </c>
      <c r="B51" s="128" t="str">
        <f>+#REF!+#REF!</f>
        <v>#REF!</v>
      </c>
      <c r="C51" s="128"/>
      <c r="D51" s="128" t="str">
        <f t="shared" si="22"/>
        <v>#REF!</v>
      </c>
      <c r="E51" s="48"/>
      <c r="F51" s="43" t="s">
        <v>22</v>
      </c>
      <c r="G51" s="128" t="str">
        <f>+Budget!K68</f>
        <v/>
      </c>
      <c r="H51" s="128"/>
      <c r="I51" s="128">
        <f t="shared" si="23"/>
        <v>0</v>
      </c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2.75" customHeight="1">
      <c r="A52" s="43" t="s">
        <v>90</v>
      </c>
      <c r="B52" s="128" t="str">
        <f>+#REF!+#REF!+#REF!</f>
        <v>#REF!</v>
      </c>
      <c r="C52" s="128"/>
      <c r="D52" s="128" t="str">
        <f t="shared" si="22"/>
        <v>#REF!</v>
      </c>
      <c r="E52" s="48"/>
      <c r="F52" s="43" t="s">
        <v>90</v>
      </c>
      <c r="G52" s="128">
        <f>+Budget!K56+Budget!K57+Budget!K58</f>
        <v>0</v>
      </c>
      <c r="H52" s="128"/>
      <c r="I52" s="128">
        <f t="shared" si="23"/>
        <v>0</v>
      </c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2.75" customHeight="1">
      <c r="A53" s="43" t="s">
        <v>91</v>
      </c>
      <c r="B53" s="128" t="str">
        <f>+#REF!</f>
        <v>#REF!</v>
      </c>
      <c r="C53" s="128"/>
      <c r="D53" s="128" t="str">
        <f t="shared" si="22"/>
        <v>#REF!</v>
      </c>
      <c r="E53" s="48"/>
      <c r="F53" s="43" t="s">
        <v>91</v>
      </c>
      <c r="G53" s="128" t="str">
        <f>+Budget!K70</f>
        <v/>
      </c>
      <c r="H53" s="128"/>
      <c r="I53" s="128">
        <f t="shared" si="23"/>
        <v>0</v>
      </c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2.75" customHeight="1">
      <c r="A54" s="43" t="s">
        <v>88</v>
      </c>
      <c r="B54" s="129" t="str">
        <f>SUM(B50:B53)</f>
        <v>#REF!</v>
      </c>
      <c r="C54" s="128"/>
      <c r="D54" s="129" t="str">
        <f t="shared" si="22"/>
        <v>#REF!</v>
      </c>
      <c r="E54" s="48"/>
      <c r="F54" s="43" t="s">
        <v>88</v>
      </c>
      <c r="G54" s="129">
        <f>SUM(G50:G53)</f>
        <v>0</v>
      </c>
      <c r="H54" s="129"/>
      <c r="I54" s="128">
        <f t="shared" si="23"/>
        <v>0</v>
      </c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2.75" customHeight="1">
      <c r="A55" s="43" t="s">
        <v>92</v>
      </c>
      <c r="B55" s="129" t="str">
        <f>+B54*Budget!$B$3</f>
        <v>#REF!</v>
      </c>
      <c r="C55" s="128"/>
      <c r="D55" s="129" t="str">
        <f t="shared" si="22"/>
        <v>#REF!</v>
      </c>
      <c r="E55" s="48"/>
      <c r="F55" s="43" t="s">
        <v>92</v>
      </c>
      <c r="G55" s="129">
        <f>+G54*Budget!$B$2</f>
        <v>0</v>
      </c>
      <c r="H55" s="129"/>
      <c r="I55" s="128">
        <f t="shared" si="23"/>
        <v>0</v>
      </c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2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2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2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2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2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2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2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2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2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2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2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2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2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2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2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2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2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2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2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2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2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2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2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2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2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2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2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2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2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2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2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2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2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2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2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2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2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2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2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2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2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2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2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2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2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2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2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2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2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2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2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2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2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2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2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2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2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2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2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2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2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2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2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2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2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2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2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2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2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2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2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2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2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2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2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2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2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2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2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2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2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2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2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2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2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2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2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2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2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2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2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2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2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2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2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2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2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2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2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2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2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2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2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2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2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2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2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2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2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2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2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2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2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2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2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2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2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2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2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2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2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2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2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2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2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2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2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2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2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2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2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2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2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2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2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2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2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2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2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2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2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2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2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2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2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2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2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2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2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2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2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2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2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2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2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2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2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2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2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2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2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2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2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2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2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2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2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2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2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2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2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2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2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2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2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2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2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2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2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2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2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2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2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2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2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2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2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2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2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2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2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2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2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2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2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2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2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2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2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2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2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2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2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2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2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2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2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2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2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2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2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2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2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2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2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2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2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2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2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2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2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2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2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2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2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2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2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2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2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2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2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2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2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2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2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2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2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2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2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2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2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2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2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2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2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2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2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2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2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2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2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2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2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2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2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2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2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2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2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2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2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2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2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2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2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2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2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2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2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2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2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2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2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2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2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2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2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2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2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2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2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2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2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2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2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2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2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2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2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2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2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2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2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2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2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2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2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2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2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2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2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2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2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2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2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2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2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2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2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2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2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2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2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2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2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2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2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2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2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2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2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2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2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2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2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2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2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2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2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2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2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2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2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2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2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2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2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2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2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2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2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2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2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2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2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2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2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2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2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2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2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2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2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2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2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2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2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2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2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2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2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2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2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2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2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2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2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2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2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2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2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2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2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2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2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2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2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2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2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2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2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2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2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2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2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2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2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2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2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2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2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2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2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2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2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2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2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2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2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2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2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2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2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2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2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2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2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2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2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2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2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2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2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2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2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2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2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2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2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2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2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2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2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2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2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2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2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2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2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2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2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2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2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2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2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2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2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2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2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2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2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2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2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2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2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2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2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2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2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2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2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2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2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2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2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2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2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2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2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2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2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2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2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2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2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2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2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2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2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2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2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2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2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2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2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2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2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2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2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2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2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2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2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2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2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2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2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2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2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2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2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2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2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2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2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2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2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2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2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2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2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2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2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2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2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2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2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2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2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2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2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2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2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2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2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2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2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2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2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2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2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2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2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2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2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2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2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2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2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2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2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2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2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2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2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2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2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2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2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2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2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2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2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2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2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2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2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2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2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2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2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2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2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2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2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2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2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2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2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2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2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2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2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2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2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2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2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2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2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2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2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2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2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2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2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2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2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2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2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2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2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2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2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2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2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2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2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2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2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2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2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2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2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2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2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2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2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2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2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2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2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2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2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2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2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2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2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2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2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2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2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2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2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2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2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2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2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2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2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2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2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2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2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2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2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2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2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2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2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2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2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2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2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2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2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2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2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2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2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2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2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2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2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2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2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2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2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2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2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2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2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2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2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2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2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2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2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2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2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2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2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2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2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2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2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2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2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2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2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2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2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2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2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2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2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2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2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2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2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2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2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2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2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2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2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2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2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2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2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2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2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2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2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2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2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2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2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2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2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2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2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2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2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2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2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2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2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2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2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2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2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2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2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2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2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2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2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2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2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2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2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2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2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2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2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2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2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2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2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2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2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2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2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2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2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2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2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2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2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2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2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2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2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2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2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2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2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2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2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2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2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2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2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2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2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2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2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2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2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2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2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2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2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2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2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2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2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2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2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2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2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2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2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2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2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2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2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2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2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2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2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2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2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2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2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2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2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2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2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2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2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2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2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2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2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2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2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2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2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2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2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2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2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2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2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2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2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2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2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2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2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2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2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2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2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2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2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2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2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2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2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2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2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2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2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2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2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2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2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2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2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2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2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2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2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2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2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2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2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2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2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2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2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2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2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2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2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2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2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2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2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2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2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2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2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2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2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2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2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2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2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2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2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2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2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2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2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2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2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2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2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2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2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2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2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2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2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2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2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2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2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2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2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2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2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2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2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2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2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2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2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2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2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2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2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2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2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2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2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2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2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2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2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2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2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2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2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2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2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2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2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2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2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2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2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2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2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2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2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2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2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2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2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2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2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2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2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2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2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2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2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2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2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2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2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2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2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2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2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2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2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2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2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2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2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printOptions/>
  <pageMargins bottom="0.75" footer="0.0" header="0.0" left="0.7" right="0.7" top="0.75"/>
  <pageSetup orientation="landscape"/>
  <headerFooter>
    <oddHeader>&amp;L </oddHeader>
  </headerFooter>
  <drawing r:id="rId1"/>
</worksheet>
</file>