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ursera\Google Advanced Data Analytics Certificate\Portfolio projects\Loan Default Prediction Project\Jupyter notebooks\"/>
    </mc:Choice>
  </mc:AlternateContent>
  <xr:revisionPtr revIDLastSave="0" documentId="13_ncr:1_{F49BF4F5-F6D4-4E58-8F2E-32ED19AD23B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1 (2)" sheetId="6" r:id="rId2"/>
  </sheets>
  <definedNames>
    <definedName name="_xlnm._FilterDatabase" localSheetId="0" hidden="1">Sheet1!$A$1:$AE$41</definedName>
    <definedName name="_xlnm._FilterDatabase" localSheetId="1" hidden="1">'Sheet1 (2)'!$A$1:$AF$23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3" i="6" l="1"/>
  <c r="C23" i="6"/>
  <c r="D23" i="6"/>
  <c r="AH22" i="6"/>
  <c r="B22" i="6"/>
  <c r="D22" i="6"/>
  <c r="C22" i="6"/>
  <c r="B21" i="6"/>
  <c r="C21" i="6" s="1"/>
  <c r="D21" i="6"/>
  <c r="AH21" i="6"/>
  <c r="AH20" i="6"/>
  <c r="B20" i="6"/>
  <c r="C20" i="6" s="1"/>
  <c r="D20" i="6"/>
  <c r="AH19" i="6"/>
  <c r="C19" i="6"/>
  <c r="AH18" i="6"/>
  <c r="C18" i="6"/>
  <c r="C17" i="6"/>
  <c r="AH14" i="6"/>
  <c r="AH15" i="6"/>
  <c r="AH16" i="6"/>
  <c r="AH17" i="6"/>
  <c r="B16" i="6"/>
  <c r="C16" i="6" s="1"/>
  <c r="B15" i="6"/>
  <c r="C15" i="6" s="1"/>
  <c r="D14" i="6"/>
  <c r="D15" i="6"/>
  <c r="D13" i="6"/>
  <c r="D12" i="6"/>
  <c r="C14" i="6"/>
  <c r="AH13" i="6"/>
  <c r="C13" i="6"/>
  <c r="AH12" i="6"/>
  <c r="C12" i="6"/>
  <c r="AH10" i="6"/>
  <c r="B10" i="6"/>
  <c r="C10" i="6" s="1"/>
  <c r="AH11" i="6"/>
  <c r="C11" i="6"/>
  <c r="AH9" i="6"/>
  <c r="C9" i="6"/>
  <c r="AH8" i="6"/>
  <c r="C8" i="6"/>
  <c r="AH7" i="6"/>
  <c r="C7" i="6"/>
  <c r="AH6" i="6"/>
  <c r="C6" i="6"/>
  <c r="AH5" i="6"/>
  <c r="C5" i="6"/>
  <c r="AH4" i="6"/>
  <c r="B4" i="6"/>
  <c r="C4" i="6" s="1"/>
  <c r="AH3" i="6"/>
  <c r="C3" i="6"/>
  <c r="B2" i="6"/>
  <c r="C2" i="6" s="1"/>
  <c r="C30" i="6"/>
  <c r="C29" i="6"/>
  <c r="C28" i="6"/>
  <c r="C27" i="6"/>
  <c r="AH2" i="6"/>
  <c r="AG41" i="1"/>
  <c r="C41" i="1"/>
  <c r="AG40" i="1"/>
  <c r="C40" i="1"/>
  <c r="AG39" i="1"/>
  <c r="C39" i="1"/>
  <c r="AG38" i="1"/>
  <c r="C38" i="1"/>
  <c r="AG37" i="1"/>
  <c r="C37" i="1"/>
  <c r="AG36" i="1"/>
  <c r="C36" i="1"/>
  <c r="AG35" i="1"/>
  <c r="C35" i="1"/>
  <c r="AG34" i="1"/>
  <c r="C34" i="1"/>
  <c r="AG33" i="1"/>
  <c r="C33" i="1"/>
  <c r="AG32" i="1"/>
  <c r="C32" i="1"/>
  <c r="AG27" i="1"/>
  <c r="C27" i="1"/>
  <c r="AG26" i="1"/>
  <c r="C26" i="1"/>
  <c r="AG25" i="1"/>
  <c r="C25" i="1"/>
  <c r="AG31" i="1"/>
  <c r="C31" i="1"/>
  <c r="AG30" i="1"/>
  <c r="C30" i="1"/>
  <c r="AG29" i="1"/>
  <c r="C29" i="1"/>
  <c r="AG28" i="1"/>
  <c r="C28" i="1"/>
  <c r="AG24" i="1"/>
  <c r="C24" i="1"/>
  <c r="AG23" i="1"/>
  <c r="C23" i="1"/>
  <c r="AG22" i="1"/>
  <c r="C22" i="1"/>
  <c r="AG21" i="1"/>
  <c r="C21" i="1"/>
  <c r="AG20" i="1"/>
  <c r="C20" i="1"/>
  <c r="AG19" i="1"/>
  <c r="C19" i="1"/>
  <c r="AG18" i="1"/>
  <c r="C18" i="1"/>
  <c r="AG17" i="1"/>
  <c r="C17" i="1"/>
  <c r="C16" i="1"/>
  <c r="AG15" i="1"/>
  <c r="AG16" i="1"/>
  <c r="C15" i="1"/>
  <c r="AG14" i="1"/>
  <c r="C14" i="1"/>
  <c r="C13" i="1"/>
  <c r="B12" i="1"/>
  <c r="C12" i="1" s="1"/>
  <c r="AG13" i="1"/>
  <c r="AG12" i="1"/>
  <c r="AG11" i="1"/>
  <c r="C11" i="1"/>
  <c r="AG8" i="1"/>
  <c r="AG9" i="1"/>
  <c r="AG10" i="1"/>
  <c r="C9" i="1"/>
  <c r="C10" i="1"/>
  <c r="B8" i="1"/>
  <c r="C8" i="1" s="1"/>
  <c r="AG7" i="1"/>
  <c r="B7" i="1"/>
  <c r="C7" i="1" s="1"/>
  <c r="AG6" i="1"/>
  <c r="B6" i="1"/>
  <c r="C6" i="1" s="1"/>
  <c r="B5" i="1"/>
  <c r="C5" i="1" s="1"/>
  <c r="AG5" i="1"/>
  <c r="AG4" i="1"/>
  <c r="C4" i="1"/>
  <c r="AG3" i="1"/>
  <c r="C3" i="1"/>
  <c r="AG2" i="1"/>
  <c r="C2" i="1"/>
</calcChain>
</file>

<file path=xl/sharedStrings.xml><?xml version="1.0" encoding="utf-8"?>
<sst xmlns="http://schemas.openxmlformats.org/spreadsheetml/2006/main" count="356" uniqueCount="90">
  <si>
    <t>Model</t>
  </si>
  <si>
    <t>number of features</t>
  </si>
  <si>
    <t>max_depth</t>
  </si>
  <si>
    <t>max_features</t>
  </si>
  <si>
    <t>max_samples</t>
  </si>
  <si>
    <t>min_samples_leaf</t>
  </si>
  <si>
    <t>min_samples_split</t>
  </si>
  <si>
    <t>n_estimators</t>
  </si>
  <si>
    <t>XGB</t>
  </si>
  <si>
    <t>learning_rate</t>
  </si>
  <si>
    <t>min_child_weight</t>
  </si>
  <si>
    <t>time to complete (s)</t>
  </si>
  <si>
    <t>max_delta_step</t>
  </si>
  <si>
    <t>subsample</t>
  </si>
  <si>
    <t>time to complete (m)</t>
  </si>
  <si>
    <t>roc_auc_score
validation</t>
  </si>
  <si>
    <t>roc_auc_score
training</t>
  </si>
  <si>
    <t>colsample_bytree</t>
  </si>
  <si>
    <t>gamma</t>
  </si>
  <si>
    <t>lambda</t>
  </si>
  <si>
    <t>alpha</t>
  </si>
  <si>
    <t>n_splits</t>
  </si>
  <si>
    <t>HGBM</t>
  </si>
  <si>
    <t>precision
validation</t>
  </si>
  <si>
    <t>SV
ENSEMBLE</t>
  </si>
  <si>
    <t>ST
ENSEMBLE</t>
  </si>
  <si>
    <t>colsample_bylevel</t>
  </si>
  <si>
    <t>0.5</t>
  </si>
  <si>
    <t>0.7</t>
  </si>
  <si>
    <t>0.01</t>
  </si>
  <si>
    <t>0.85</t>
  </si>
  <si>
    <t>0.05</t>
  </si>
  <si>
    <t>0.005</t>
  </si>
  <si>
    <t>L2 regularization</t>
  </si>
  <si>
    <t>0.1</t>
  </si>
  <si>
    <t>0.007</t>
  </si>
  <si>
    <t>recall
validation</t>
  </si>
  <si>
    <t>1.0</t>
  </si>
  <si>
    <t>max_leaf_nodes</t>
  </si>
  <si>
    <t>0.2</t>
  </si>
  <si>
    <t>roc_auc_score
test</t>
  </si>
  <si>
    <t>0.9</t>
  </si>
  <si>
    <t>LGBM</t>
  </si>
  <si>
    <t>num_leaves</t>
  </si>
  <si>
    <t>min_data_in_leaf</t>
  </si>
  <si>
    <t>low_variance_threshold</t>
  </si>
  <si>
    <t>low_importance_threshold</t>
  </si>
  <si>
    <t>0.0001</t>
  </si>
  <si>
    <t>0.0002</t>
  </si>
  <si>
    <t>0.0</t>
  </si>
  <si>
    <t>0.00003</t>
  </si>
  <si>
    <t>25 (26)</t>
  </si>
  <si>
    <t>20 (26)</t>
  </si>
  <si>
    <t>CatBoost</t>
  </si>
  <si>
    <t>bagging temperature</t>
  </si>
  <si>
    <t>border count</t>
  </si>
  <si>
    <t>12 (26)</t>
  </si>
  <si>
    <t>0.08</t>
  </si>
  <si>
    <t>22 (26)</t>
  </si>
  <si>
    <t>19 (26)</t>
  </si>
  <si>
    <t>0.003</t>
  </si>
  <si>
    <t>19 (27)</t>
  </si>
  <si>
    <t>0.00005</t>
  </si>
  <si>
    <t>22 (27)</t>
  </si>
  <si>
    <t>0.006</t>
  </si>
  <si>
    <t>29 (30)</t>
  </si>
  <si>
    <t>0.002</t>
  </si>
  <si>
    <t>best
threshold</t>
  </si>
  <si>
    <t>24 (32)</t>
  </si>
  <si>
    <t>22 (32)</t>
  </si>
  <si>
    <t>0.0025</t>
  </si>
  <si>
    <t>23 (32)</t>
  </si>
  <si>
    <t>29 (40)</t>
  </si>
  <si>
    <t>26 (40)</t>
  </si>
  <si>
    <t>12 (40)</t>
  </si>
  <si>
    <t>16 (40)</t>
  </si>
  <si>
    <t>20 (31)</t>
  </si>
  <si>
    <t>29 (33)</t>
  </si>
  <si>
    <t>scale_pos_weight
7,61</t>
  </si>
  <si>
    <t>24 (33)</t>
  </si>
  <si>
    <t>9 (21)</t>
  </si>
  <si>
    <t>0.7565</t>
  </si>
  <si>
    <t>26 (42)</t>
  </si>
  <si>
    <t>0.0003</t>
  </si>
  <si>
    <t>22 (42)</t>
  </si>
  <si>
    <t>20 (42)</t>
  </si>
  <si>
    <t>25 (42)</t>
  </si>
  <si>
    <t>36 (42)</t>
  </si>
  <si>
    <t>39 (42)</t>
  </si>
  <si>
    <t>37 (42)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</si>
</sst>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0" fillId="3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6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0" fillId="3" borderId="3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9" fontId="0" fillId="0" borderId="1" xfId="0" applyNumberFormat="1" applyBorder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5" fontId="0" fillId="0" borderId="0" xfId="0" applyNumberFormat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41"/>
  <sheetViews>
    <sheetView workbookViewId="0">
      <pane ySplit="1" topLeftCell="A31" activePane="bottomLeft" state="frozen"/>
      <selection activeCell="B1" sqref="B1"/>
      <selection pane="bottomLeft" activeCell="A34" sqref="A34"/>
    </sheetView>
  </sheetViews>
  <sheetFormatPr defaultRowHeight="14.5" x14ac:dyDescent="0.35"/>
  <cols>
    <col min="1" max="1" width="9.6328125" style="1" bestFit="1" customWidth="1"/>
    <col min="2" max="2" width="8.54296875" style="2" customWidth="1"/>
    <col min="3" max="3" width="7.7265625" style="2" customWidth="1"/>
    <col min="4" max="6" width="9.81640625" style="1" customWidth="1"/>
    <col min="7" max="7" width="7.7265625" style="2" bestFit="1" customWidth="1"/>
    <col min="8" max="8" width="7.7265625" style="2" customWidth="1"/>
    <col min="9" max="10" width="8.08984375" style="2" customWidth="1"/>
    <col min="11" max="11" width="6.1796875" style="2" customWidth="1"/>
    <col min="12" max="12" width="5.81640625" style="2" customWidth="1"/>
    <col min="13" max="13" width="8.453125" style="2" customWidth="1"/>
    <col min="14" max="14" width="7.1796875" style="2" customWidth="1"/>
    <col min="15" max="17" width="7" style="2" customWidth="1"/>
    <col min="18" max="19" width="9" style="2" customWidth="1"/>
    <col min="20" max="20" width="7.6328125" style="2" customWidth="1"/>
    <col min="21" max="24" width="7.453125" style="2" customWidth="1"/>
    <col min="25" max="30" width="7.7265625" style="2" customWidth="1"/>
    <col min="31" max="31" width="18.54296875" style="2" bestFit="1" customWidth="1"/>
    <col min="32" max="32" width="19.36328125" style="2" customWidth="1"/>
    <col min="33" max="33" width="11.90625" style="1" bestFit="1" customWidth="1"/>
    <col min="34" max="34" width="19.90625" style="2" customWidth="1"/>
    <col min="35" max="35" width="18.453125" style="2" customWidth="1"/>
    <col min="36" max="16384" width="8.7265625" style="1"/>
  </cols>
  <sheetData>
    <row r="1" spans="1:35" ht="58" x14ac:dyDescent="0.35">
      <c r="A1" s="5" t="s">
        <v>0</v>
      </c>
      <c r="B1" s="3" t="s">
        <v>11</v>
      </c>
      <c r="C1" s="3" t="s">
        <v>14</v>
      </c>
      <c r="D1" s="5" t="s">
        <v>67</v>
      </c>
      <c r="E1" s="5" t="s">
        <v>45</v>
      </c>
      <c r="F1" s="5" t="s">
        <v>46</v>
      </c>
      <c r="G1" s="3" t="s">
        <v>1</v>
      </c>
      <c r="H1" s="3" t="s">
        <v>21</v>
      </c>
      <c r="I1" s="3" t="s">
        <v>9</v>
      </c>
      <c r="J1" s="3" t="s">
        <v>13</v>
      </c>
      <c r="K1" s="3" t="s">
        <v>12</v>
      </c>
      <c r="L1" s="3" t="s">
        <v>2</v>
      </c>
      <c r="M1" s="3" t="s">
        <v>10</v>
      </c>
      <c r="N1" s="3" t="s">
        <v>3</v>
      </c>
      <c r="O1" s="3" t="s">
        <v>4</v>
      </c>
      <c r="P1" s="3" t="s">
        <v>43</v>
      </c>
      <c r="Q1" s="3" t="s">
        <v>44</v>
      </c>
      <c r="R1" s="3" t="s">
        <v>5</v>
      </c>
      <c r="S1" s="3" t="s">
        <v>38</v>
      </c>
      <c r="T1" s="3" t="s">
        <v>6</v>
      </c>
      <c r="U1" s="3" t="s">
        <v>7</v>
      </c>
      <c r="V1" s="3" t="s">
        <v>33</v>
      </c>
      <c r="W1" s="3" t="s">
        <v>54</v>
      </c>
      <c r="X1" s="3" t="s">
        <v>55</v>
      </c>
      <c r="Y1" s="3" t="s">
        <v>18</v>
      </c>
      <c r="Z1" s="3" t="s">
        <v>17</v>
      </c>
      <c r="AA1" s="3" t="s">
        <v>26</v>
      </c>
      <c r="AB1" s="3" t="s">
        <v>20</v>
      </c>
      <c r="AC1" s="3" t="s">
        <v>19</v>
      </c>
      <c r="AD1" s="3" t="s">
        <v>40</v>
      </c>
      <c r="AE1" s="3" t="s">
        <v>15</v>
      </c>
      <c r="AF1" s="3" t="s">
        <v>16</v>
      </c>
      <c r="AH1" s="3" t="s">
        <v>23</v>
      </c>
      <c r="AI1" s="3" t="s">
        <v>36</v>
      </c>
    </row>
    <row r="2" spans="1:35" hidden="1" x14ac:dyDescent="0.35">
      <c r="A2" s="1" t="s">
        <v>42</v>
      </c>
      <c r="B2" s="2">
        <v>385</v>
      </c>
      <c r="C2" s="2">
        <f t="shared" ref="C2:C30" si="0">B2/60</f>
        <v>6.416666666666667</v>
      </c>
      <c r="G2" s="2">
        <v>28</v>
      </c>
      <c r="H2" s="2">
        <v>10</v>
      </c>
      <c r="I2" s="4" t="s">
        <v>29</v>
      </c>
      <c r="J2" s="2" t="s">
        <v>28</v>
      </c>
      <c r="K2" s="2">
        <v>0</v>
      </c>
      <c r="L2" s="2">
        <v>-1</v>
      </c>
      <c r="M2" s="4">
        <v>10</v>
      </c>
      <c r="N2" s="11">
        <v>0</v>
      </c>
      <c r="O2" s="11">
        <v>0</v>
      </c>
      <c r="P2" s="11">
        <v>31</v>
      </c>
      <c r="Q2" s="11"/>
      <c r="R2" s="11">
        <v>0</v>
      </c>
      <c r="S2" s="11">
        <v>0</v>
      </c>
      <c r="T2" s="11">
        <v>0</v>
      </c>
      <c r="U2" s="4">
        <v>500</v>
      </c>
      <c r="V2" s="2">
        <v>0</v>
      </c>
      <c r="Y2" s="2">
        <v>0</v>
      </c>
      <c r="Z2" s="2" t="s">
        <v>28</v>
      </c>
      <c r="AA2" s="2">
        <v>0</v>
      </c>
      <c r="AB2" s="4">
        <v>0</v>
      </c>
      <c r="AC2" s="4">
        <v>0</v>
      </c>
      <c r="AD2" s="2">
        <v>0.65229999999999999</v>
      </c>
      <c r="AE2" s="2">
        <v>0.747213913777237</v>
      </c>
      <c r="AF2" s="2">
        <v>0.69465499197410197</v>
      </c>
      <c r="AG2" s="1">
        <f t="shared" ref="AG2:AG41" si="1">AF2-AE2</f>
        <v>-5.2558921803135039E-2</v>
      </c>
    </row>
    <row r="3" spans="1:35" hidden="1" x14ac:dyDescent="0.35">
      <c r="A3" s="1" t="s">
        <v>42</v>
      </c>
      <c r="B3" s="2">
        <v>1267</v>
      </c>
      <c r="C3" s="2">
        <f t="shared" si="0"/>
        <v>21.116666666666667</v>
      </c>
      <c r="G3" s="2">
        <v>28</v>
      </c>
      <c r="H3" s="2">
        <v>15</v>
      </c>
      <c r="I3" s="2" t="s">
        <v>32</v>
      </c>
      <c r="J3" s="2" t="s">
        <v>41</v>
      </c>
      <c r="K3" s="2">
        <v>0</v>
      </c>
      <c r="L3" s="2">
        <v>3</v>
      </c>
      <c r="M3" s="2">
        <v>50</v>
      </c>
      <c r="N3" s="2">
        <v>0</v>
      </c>
      <c r="O3" s="2">
        <v>0</v>
      </c>
      <c r="P3" s="2">
        <v>20</v>
      </c>
      <c r="Q3" s="2">
        <v>5</v>
      </c>
      <c r="R3" s="2">
        <v>0</v>
      </c>
      <c r="S3" s="2">
        <v>0</v>
      </c>
      <c r="T3" s="2">
        <v>0</v>
      </c>
      <c r="U3" s="2">
        <v>1000</v>
      </c>
      <c r="V3" s="2">
        <v>0</v>
      </c>
      <c r="Y3" s="2">
        <v>0</v>
      </c>
      <c r="Z3" s="2" t="s">
        <v>41</v>
      </c>
      <c r="AB3" s="2" t="s">
        <v>34</v>
      </c>
      <c r="AC3" s="2" t="s">
        <v>34</v>
      </c>
      <c r="AE3" s="2">
        <v>0.74749767563185299</v>
      </c>
      <c r="AF3" s="2">
        <v>0.68743322198699297</v>
      </c>
      <c r="AG3" s="1">
        <f t="shared" si="1"/>
        <v>-6.0064453644860016E-2</v>
      </c>
    </row>
    <row r="4" spans="1:35" hidden="1" x14ac:dyDescent="0.35">
      <c r="A4" s="1" t="s">
        <v>42</v>
      </c>
      <c r="B4" s="2">
        <v>737</v>
      </c>
      <c r="C4" s="2">
        <f t="shared" si="0"/>
        <v>12.283333333333333</v>
      </c>
      <c r="G4" s="2">
        <v>16</v>
      </c>
      <c r="H4" s="2">
        <v>15</v>
      </c>
      <c r="I4" s="8" t="s">
        <v>29</v>
      </c>
      <c r="J4" s="2" t="s">
        <v>41</v>
      </c>
      <c r="K4" s="2">
        <v>0</v>
      </c>
      <c r="L4" s="2">
        <v>3</v>
      </c>
      <c r="P4" s="8">
        <v>50</v>
      </c>
      <c r="Q4" s="2">
        <v>5</v>
      </c>
      <c r="U4" s="2">
        <v>1000</v>
      </c>
      <c r="AB4" s="2" t="s">
        <v>34</v>
      </c>
      <c r="AC4" s="2" t="s">
        <v>34</v>
      </c>
      <c r="AE4" s="2">
        <v>0.69639066507950897</v>
      </c>
      <c r="AF4" s="2">
        <v>0.65164436401974202</v>
      </c>
      <c r="AG4" s="1">
        <f t="shared" si="1"/>
        <v>-4.4746301059766957E-2</v>
      </c>
    </row>
    <row r="5" spans="1:35" hidden="1" x14ac:dyDescent="0.35">
      <c r="A5" s="1" t="s">
        <v>42</v>
      </c>
      <c r="B5" s="2">
        <f>875+700+400</f>
        <v>1975</v>
      </c>
      <c r="C5" s="2">
        <f t="shared" si="0"/>
        <v>32.916666666666664</v>
      </c>
      <c r="D5" s="1">
        <v>0.9</v>
      </c>
      <c r="E5" s="1" t="s">
        <v>29</v>
      </c>
      <c r="F5" s="1" t="s">
        <v>47</v>
      </c>
      <c r="G5" s="2">
        <v>21</v>
      </c>
      <c r="H5" s="2">
        <v>15</v>
      </c>
      <c r="I5" s="2" t="s">
        <v>29</v>
      </c>
      <c r="J5" s="2" t="s">
        <v>41</v>
      </c>
      <c r="K5" s="2">
        <v>0</v>
      </c>
      <c r="L5" s="2">
        <v>5</v>
      </c>
      <c r="M5" s="2">
        <v>50</v>
      </c>
      <c r="N5" s="2">
        <v>0</v>
      </c>
      <c r="O5" s="2">
        <v>0</v>
      </c>
      <c r="P5" s="2">
        <v>31</v>
      </c>
      <c r="Q5" s="2">
        <v>50</v>
      </c>
      <c r="R5" s="2">
        <v>0</v>
      </c>
      <c r="S5" s="2">
        <v>0</v>
      </c>
      <c r="T5" s="2">
        <v>0</v>
      </c>
      <c r="U5" s="2">
        <v>1000</v>
      </c>
      <c r="V5" s="2">
        <v>0</v>
      </c>
      <c r="Y5" s="2">
        <v>0</v>
      </c>
      <c r="Z5" s="2" t="s">
        <v>41</v>
      </c>
      <c r="AA5" s="2">
        <v>0</v>
      </c>
      <c r="AB5" s="2" t="s">
        <v>34</v>
      </c>
      <c r="AC5" s="2" t="s">
        <v>34</v>
      </c>
      <c r="AD5" s="2">
        <v>0.74660000000000004</v>
      </c>
      <c r="AE5" s="2">
        <v>0.74700664749095103</v>
      </c>
      <c r="AF5" s="2">
        <v>0.70059203225708599</v>
      </c>
      <c r="AG5" s="1">
        <f t="shared" si="1"/>
        <v>-4.6414615233865031E-2</v>
      </c>
    </row>
    <row r="6" spans="1:35" hidden="1" x14ac:dyDescent="0.35">
      <c r="A6" s="1" t="s">
        <v>42</v>
      </c>
      <c r="B6" s="2">
        <f>680</f>
        <v>680</v>
      </c>
      <c r="C6" s="2">
        <f t="shared" si="0"/>
        <v>11.333333333333334</v>
      </c>
      <c r="D6" s="1">
        <v>0.9</v>
      </c>
      <c r="E6" s="1" t="s">
        <v>29</v>
      </c>
      <c r="F6" s="1" t="s">
        <v>48</v>
      </c>
      <c r="G6" s="2">
        <v>19</v>
      </c>
      <c r="H6" s="2">
        <v>15</v>
      </c>
      <c r="I6" s="2" t="s">
        <v>29</v>
      </c>
      <c r="J6" s="2" t="s">
        <v>41</v>
      </c>
      <c r="K6" s="2">
        <v>0</v>
      </c>
      <c r="L6" s="2">
        <v>5</v>
      </c>
      <c r="M6" s="2">
        <v>50</v>
      </c>
      <c r="N6" s="2">
        <v>0</v>
      </c>
      <c r="O6" s="2">
        <v>0</v>
      </c>
      <c r="P6" s="2">
        <v>31</v>
      </c>
      <c r="Q6" s="2">
        <v>50</v>
      </c>
      <c r="R6" s="2">
        <v>0</v>
      </c>
      <c r="S6" s="2">
        <v>0</v>
      </c>
      <c r="T6" s="2">
        <v>0</v>
      </c>
      <c r="U6" s="2">
        <v>1000</v>
      </c>
      <c r="V6" s="2">
        <v>0</v>
      </c>
      <c r="Y6" s="2">
        <v>0</v>
      </c>
      <c r="Z6" s="2" t="s">
        <v>41</v>
      </c>
      <c r="AA6" s="2">
        <v>0</v>
      </c>
      <c r="AB6" s="2" t="s">
        <v>34</v>
      </c>
      <c r="AC6" s="2" t="s">
        <v>34</v>
      </c>
      <c r="AD6" s="2">
        <v>0.74590000000000001</v>
      </c>
      <c r="AE6" s="2">
        <v>0.74691761801934098</v>
      </c>
      <c r="AF6" s="2">
        <v>0.69987414331436404</v>
      </c>
      <c r="AG6" s="1">
        <f t="shared" si="1"/>
        <v>-4.704347470497694E-2</v>
      </c>
    </row>
    <row r="7" spans="1:35" hidden="1" x14ac:dyDescent="0.35">
      <c r="A7" s="1" t="s">
        <v>42</v>
      </c>
      <c r="B7" s="2">
        <f>928+576</f>
        <v>1504</v>
      </c>
      <c r="C7" s="2">
        <f t="shared" si="0"/>
        <v>25.066666666666666</v>
      </c>
      <c r="D7" s="1">
        <v>0.9</v>
      </c>
      <c r="E7" s="1" t="s">
        <v>29</v>
      </c>
      <c r="F7" s="22" t="s">
        <v>47</v>
      </c>
      <c r="G7" s="2">
        <v>17</v>
      </c>
      <c r="H7" s="2">
        <v>15</v>
      </c>
      <c r="I7" s="8" t="s">
        <v>32</v>
      </c>
      <c r="J7" s="2" t="s">
        <v>41</v>
      </c>
      <c r="K7" s="2">
        <v>0</v>
      </c>
      <c r="L7" s="2">
        <v>5</v>
      </c>
      <c r="M7" s="2">
        <v>50</v>
      </c>
      <c r="N7" s="2">
        <v>0</v>
      </c>
      <c r="O7" s="2">
        <v>0</v>
      </c>
      <c r="P7" s="2">
        <v>31</v>
      </c>
      <c r="Q7" s="2">
        <v>50</v>
      </c>
      <c r="R7" s="2">
        <v>0</v>
      </c>
      <c r="S7" s="2">
        <v>0</v>
      </c>
      <c r="T7" s="2">
        <v>0</v>
      </c>
      <c r="U7" s="2">
        <v>1000</v>
      </c>
      <c r="V7" s="2">
        <v>0</v>
      </c>
      <c r="Y7" s="2">
        <v>0</v>
      </c>
      <c r="Z7" s="2" t="s">
        <v>41</v>
      </c>
      <c r="AA7" s="2">
        <v>0</v>
      </c>
      <c r="AB7" s="2" t="s">
        <v>34</v>
      </c>
      <c r="AC7" s="2" t="s">
        <v>34</v>
      </c>
      <c r="AD7" s="2">
        <v>0.74590000000000001</v>
      </c>
      <c r="AE7" s="2">
        <v>0.74647695730560104</v>
      </c>
      <c r="AF7" s="2">
        <v>0.69302164556916301</v>
      </c>
      <c r="AG7" s="1">
        <f t="shared" si="1"/>
        <v>-5.3455311736438027E-2</v>
      </c>
    </row>
    <row r="8" spans="1:35" hidden="1" x14ac:dyDescent="0.35">
      <c r="A8" s="1" t="s">
        <v>42</v>
      </c>
      <c r="B8" s="2">
        <f>840+149+690</f>
        <v>1679</v>
      </c>
      <c r="C8" s="2">
        <f t="shared" si="0"/>
        <v>27.983333333333334</v>
      </c>
      <c r="D8" s="1">
        <v>0.9</v>
      </c>
      <c r="E8" s="1" t="s">
        <v>29</v>
      </c>
      <c r="F8" s="22" t="s">
        <v>49</v>
      </c>
      <c r="G8" s="2" t="s">
        <v>51</v>
      </c>
      <c r="H8" s="2">
        <v>15</v>
      </c>
      <c r="I8" s="14" t="s">
        <v>32</v>
      </c>
      <c r="J8" s="2" t="s">
        <v>41</v>
      </c>
      <c r="K8" s="2">
        <v>0</v>
      </c>
      <c r="L8" s="2">
        <v>5</v>
      </c>
      <c r="M8" s="2">
        <v>50</v>
      </c>
      <c r="N8" s="2">
        <v>0</v>
      </c>
      <c r="O8" s="2">
        <v>0</v>
      </c>
      <c r="P8" s="2">
        <v>31</v>
      </c>
      <c r="Q8" s="2">
        <v>50</v>
      </c>
      <c r="R8" s="2">
        <v>0</v>
      </c>
      <c r="S8" s="2">
        <v>0</v>
      </c>
      <c r="T8" s="2">
        <v>0</v>
      </c>
      <c r="U8" s="2">
        <v>1000</v>
      </c>
      <c r="V8" s="2">
        <v>0</v>
      </c>
      <c r="Y8" s="2">
        <v>0</v>
      </c>
      <c r="Z8" s="2" t="s">
        <v>41</v>
      </c>
      <c r="AA8" s="2">
        <v>0</v>
      </c>
      <c r="AB8" s="2" t="s">
        <v>34</v>
      </c>
      <c r="AC8" s="2" t="s">
        <v>34</v>
      </c>
      <c r="AD8" s="2">
        <v>0.74639999999999995</v>
      </c>
      <c r="AE8" s="2">
        <v>0.74653206342885003</v>
      </c>
      <c r="AF8" s="20">
        <v>0.69325048009474799</v>
      </c>
      <c r="AG8" s="1">
        <f t="shared" si="1"/>
        <v>-5.3281583334102045E-2</v>
      </c>
    </row>
    <row r="9" spans="1:35" s="15" customFormat="1" ht="15" hidden="1" thickBot="1" x14ac:dyDescent="0.4">
      <c r="A9" s="15" t="s">
        <v>42</v>
      </c>
      <c r="B9" s="16"/>
      <c r="C9" s="16">
        <f t="shared" si="0"/>
        <v>0</v>
      </c>
      <c r="D9" s="15">
        <v>0.9</v>
      </c>
      <c r="E9" s="15" t="s">
        <v>29</v>
      </c>
      <c r="F9" s="15" t="s">
        <v>50</v>
      </c>
      <c r="G9" s="16" t="s">
        <v>52</v>
      </c>
      <c r="H9" s="16">
        <v>15</v>
      </c>
      <c r="I9" s="25" t="s">
        <v>32</v>
      </c>
      <c r="J9" s="16" t="s">
        <v>41</v>
      </c>
      <c r="K9" s="16">
        <v>0</v>
      </c>
      <c r="L9" s="16">
        <v>5</v>
      </c>
      <c r="M9" s="16">
        <v>50</v>
      </c>
      <c r="N9" s="16">
        <v>0</v>
      </c>
      <c r="O9" s="16">
        <v>0</v>
      </c>
      <c r="P9" s="16">
        <v>31</v>
      </c>
      <c r="Q9" s="16">
        <v>50</v>
      </c>
      <c r="R9" s="16">
        <v>0</v>
      </c>
      <c r="S9" s="16">
        <v>0</v>
      </c>
      <c r="T9" s="16">
        <v>0</v>
      </c>
      <c r="U9" s="16">
        <v>1000</v>
      </c>
      <c r="V9" s="16">
        <v>0</v>
      </c>
      <c r="W9" s="16"/>
      <c r="X9" s="16"/>
      <c r="Y9" s="16">
        <v>0</v>
      </c>
      <c r="Z9" s="16" t="s">
        <v>41</v>
      </c>
      <c r="AA9" s="16">
        <v>0</v>
      </c>
      <c r="AB9" s="16" t="s">
        <v>34</v>
      </c>
      <c r="AC9" s="16" t="s">
        <v>34</v>
      </c>
      <c r="AD9" s="16">
        <v>0.74629999999999996</v>
      </c>
      <c r="AE9" s="16">
        <v>0.74647891607295003</v>
      </c>
      <c r="AF9" s="16">
        <v>0.69313079389602905</v>
      </c>
      <c r="AG9" s="15">
        <f t="shared" si="1"/>
        <v>-5.3348122176920976E-2</v>
      </c>
      <c r="AH9" s="16"/>
      <c r="AI9" s="16"/>
    </row>
    <row r="10" spans="1:35" hidden="1" x14ac:dyDescent="0.35">
      <c r="A10" s="1" t="s">
        <v>53</v>
      </c>
      <c r="B10" s="2">
        <v>1738</v>
      </c>
      <c r="C10" s="2">
        <f t="shared" si="0"/>
        <v>28.966666666666665</v>
      </c>
      <c r="D10" s="1">
        <v>0.9</v>
      </c>
      <c r="G10" s="2">
        <v>26</v>
      </c>
      <c r="H10" s="2">
        <v>10</v>
      </c>
      <c r="I10" s="2" t="s">
        <v>29</v>
      </c>
      <c r="L10" s="2">
        <v>6</v>
      </c>
      <c r="U10" s="2">
        <v>1000</v>
      </c>
      <c r="V10" s="2">
        <v>3</v>
      </c>
      <c r="AD10" s="2">
        <v>0.74760000000000004</v>
      </c>
      <c r="AE10" s="2">
        <v>0.74887584508193095</v>
      </c>
      <c r="AF10" s="2">
        <v>0.68873523200008901</v>
      </c>
      <c r="AG10" s="1">
        <f t="shared" si="1"/>
        <v>-6.0140613081841932E-2</v>
      </c>
    </row>
    <row r="11" spans="1:35" hidden="1" x14ac:dyDescent="0.35">
      <c r="A11" s="1" t="s">
        <v>53</v>
      </c>
      <c r="B11" s="2">
        <v>2205</v>
      </c>
      <c r="C11" s="2">
        <f t="shared" si="0"/>
        <v>36.75</v>
      </c>
      <c r="D11" s="1">
        <v>0.9</v>
      </c>
      <c r="E11" s="1" t="s">
        <v>29</v>
      </c>
      <c r="F11" s="1" t="s">
        <v>49</v>
      </c>
      <c r="G11" s="2" t="s">
        <v>51</v>
      </c>
      <c r="H11" s="2">
        <v>10</v>
      </c>
      <c r="I11" s="2" t="s">
        <v>29</v>
      </c>
      <c r="L11" s="2">
        <v>6</v>
      </c>
      <c r="U11" s="2">
        <v>1000</v>
      </c>
      <c r="V11" s="2">
        <v>3</v>
      </c>
      <c r="AD11" s="2">
        <v>0.749</v>
      </c>
      <c r="AE11" s="2">
        <v>0.74886610950533095</v>
      </c>
      <c r="AF11" s="2">
        <v>0.68936264091976196</v>
      </c>
      <c r="AG11" s="1">
        <f t="shared" si="1"/>
        <v>-5.9503468585568986E-2</v>
      </c>
    </row>
    <row r="12" spans="1:35" hidden="1" x14ac:dyDescent="0.35">
      <c r="A12" s="1" t="s">
        <v>53</v>
      </c>
      <c r="B12" s="2">
        <f>1120</f>
        <v>1120</v>
      </c>
      <c r="C12" s="2">
        <f t="shared" si="0"/>
        <v>18.666666666666668</v>
      </c>
      <c r="D12" s="1">
        <v>0.9</v>
      </c>
      <c r="E12" s="22" t="s">
        <v>34</v>
      </c>
      <c r="F12" s="1" t="s">
        <v>49</v>
      </c>
      <c r="G12" s="2">
        <v>26</v>
      </c>
      <c r="H12" s="2">
        <v>3</v>
      </c>
      <c r="I12" s="8" t="s">
        <v>31</v>
      </c>
      <c r="L12" s="2">
        <v>6</v>
      </c>
      <c r="U12" s="8">
        <v>1500</v>
      </c>
      <c r="V12" s="8">
        <v>5</v>
      </c>
      <c r="W12" s="8" t="s">
        <v>27</v>
      </c>
      <c r="X12" s="8">
        <v>64</v>
      </c>
      <c r="AE12" s="2">
        <v>0.74243922825258202</v>
      </c>
      <c r="AF12" s="2">
        <v>0.74275349145653502</v>
      </c>
      <c r="AG12" s="1">
        <f t="shared" si="1"/>
        <v>3.1426320395300245E-4</v>
      </c>
    </row>
    <row r="13" spans="1:35" hidden="1" x14ac:dyDescent="0.35">
      <c r="A13" s="1" t="s">
        <v>53</v>
      </c>
      <c r="B13" s="2">
        <v>860</v>
      </c>
      <c r="C13" s="2">
        <f t="shared" si="0"/>
        <v>14.333333333333334</v>
      </c>
      <c r="D13" s="1">
        <v>0.9</v>
      </c>
      <c r="E13" s="22" t="s">
        <v>34</v>
      </c>
      <c r="F13" s="1" t="s">
        <v>49</v>
      </c>
      <c r="G13" s="2" t="s">
        <v>56</v>
      </c>
      <c r="H13" s="2">
        <v>3</v>
      </c>
      <c r="I13" s="8" t="s">
        <v>31</v>
      </c>
      <c r="L13" s="2">
        <v>6</v>
      </c>
      <c r="U13" s="8">
        <v>1500</v>
      </c>
      <c r="V13" s="8">
        <v>5</v>
      </c>
      <c r="W13" s="8" t="s">
        <v>27</v>
      </c>
      <c r="X13" s="8">
        <v>64</v>
      </c>
      <c r="AD13" s="2">
        <v>0.68140000000000001</v>
      </c>
      <c r="AE13" s="2">
        <v>0.68369433711982197</v>
      </c>
      <c r="AF13" s="2">
        <v>0.66605645894805199</v>
      </c>
      <c r="AG13" s="1">
        <f t="shared" si="1"/>
        <v>-1.7637878171769983E-2</v>
      </c>
    </row>
    <row r="14" spans="1:35" hidden="1" x14ac:dyDescent="0.35">
      <c r="A14" s="1" t="s">
        <v>53</v>
      </c>
      <c r="B14" s="2">
        <v>498</v>
      </c>
      <c r="C14" s="2">
        <f t="shared" si="0"/>
        <v>8.3000000000000007</v>
      </c>
      <c r="D14" s="1">
        <v>0.9</v>
      </c>
      <c r="E14" s="22" t="s">
        <v>57</v>
      </c>
      <c r="F14" s="1" t="s">
        <v>49</v>
      </c>
      <c r="G14" s="2" t="s">
        <v>58</v>
      </c>
      <c r="H14" s="2">
        <v>3</v>
      </c>
      <c r="I14" s="8" t="s">
        <v>31</v>
      </c>
      <c r="L14" s="2">
        <v>6</v>
      </c>
      <c r="U14" s="8">
        <v>1500</v>
      </c>
      <c r="V14" s="8">
        <v>5</v>
      </c>
      <c r="W14" s="8" t="s">
        <v>27</v>
      </c>
      <c r="X14" s="8">
        <v>64</v>
      </c>
      <c r="AD14" s="2">
        <v>0.74239999999999995</v>
      </c>
      <c r="AE14" s="2">
        <v>0.74213308837023995</v>
      </c>
      <c r="AF14" s="2">
        <v>0.74217984857807495</v>
      </c>
      <c r="AG14" s="23">
        <f t="shared" si="1"/>
        <v>4.6760207835006007E-5</v>
      </c>
    </row>
    <row r="15" spans="1:35" hidden="1" x14ac:dyDescent="0.35">
      <c r="A15" s="1" t="s">
        <v>53</v>
      </c>
      <c r="B15" s="2">
        <v>1119</v>
      </c>
      <c r="C15" s="2">
        <f t="shared" si="0"/>
        <v>18.649999999999999</v>
      </c>
      <c r="D15" s="1">
        <v>0.9</v>
      </c>
      <c r="E15" s="22" t="s">
        <v>57</v>
      </c>
      <c r="F15" s="1" t="s">
        <v>49</v>
      </c>
      <c r="G15" s="2">
        <v>26</v>
      </c>
      <c r="H15" s="2">
        <v>5</v>
      </c>
      <c r="I15" s="8" t="s">
        <v>32</v>
      </c>
      <c r="L15" s="2">
        <v>6</v>
      </c>
      <c r="U15" s="4">
        <v>1500</v>
      </c>
      <c r="V15" s="4">
        <v>5</v>
      </c>
      <c r="W15" s="4" t="s">
        <v>27</v>
      </c>
      <c r="X15" s="4">
        <v>64</v>
      </c>
      <c r="AE15" s="2">
        <v>0.74856884908211296</v>
      </c>
      <c r="AF15" s="2">
        <v>0.687036396110423</v>
      </c>
      <c r="AG15" s="23">
        <f t="shared" si="1"/>
        <v>-6.1532452971689966E-2</v>
      </c>
    </row>
    <row r="16" spans="1:35" hidden="1" x14ac:dyDescent="0.35">
      <c r="A16" s="1" t="s">
        <v>53</v>
      </c>
      <c r="C16" s="2">
        <f t="shared" si="0"/>
        <v>0</v>
      </c>
      <c r="D16" s="1">
        <v>0.9</v>
      </c>
      <c r="E16" s="24" t="s">
        <v>57</v>
      </c>
      <c r="F16" s="24" t="s">
        <v>47</v>
      </c>
      <c r="G16" s="2" t="s">
        <v>59</v>
      </c>
      <c r="H16" s="2">
        <v>5</v>
      </c>
      <c r="I16" s="2" t="s">
        <v>32</v>
      </c>
      <c r="L16" s="2">
        <v>6</v>
      </c>
      <c r="U16" s="4">
        <v>1500</v>
      </c>
      <c r="V16" s="4">
        <v>5</v>
      </c>
      <c r="W16" s="4" t="s">
        <v>27</v>
      </c>
      <c r="X16" s="4">
        <v>64</v>
      </c>
      <c r="AD16" s="2">
        <v>0.74850000000000005</v>
      </c>
      <c r="AE16" s="2">
        <v>0.74844716449347604</v>
      </c>
      <c r="AF16" s="2">
        <v>0.68690817219033096</v>
      </c>
      <c r="AG16" s="23">
        <f t="shared" si="1"/>
        <v>-6.1538992303145079E-2</v>
      </c>
    </row>
    <row r="17" spans="1:35" hidden="1" x14ac:dyDescent="0.35">
      <c r="A17" s="1" t="s">
        <v>53</v>
      </c>
      <c r="B17" s="2">
        <v>1085</v>
      </c>
      <c r="C17" s="2">
        <f t="shared" si="0"/>
        <v>18.083333333333332</v>
      </c>
      <c r="D17" s="1">
        <v>0.9</v>
      </c>
      <c r="E17" s="1" t="s">
        <v>57</v>
      </c>
      <c r="F17" s="1" t="s">
        <v>47</v>
      </c>
      <c r="G17" s="2">
        <v>27</v>
      </c>
      <c r="H17" s="2">
        <v>5</v>
      </c>
      <c r="I17" s="8" t="s">
        <v>60</v>
      </c>
      <c r="L17" s="8">
        <v>7</v>
      </c>
      <c r="U17" s="8">
        <v>2000</v>
      </c>
      <c r="V17" s="8">
        <v>10</v>
      </c>
      <c r="W17" s="4" t="s">
        <v>27</v>
      </c>
      <c r="X17" s="4">
        <v>64</v>
      </c>
      <c r="AE17" s="2">
        <v>0.74835038519625896</v>
      </c>
      <c r="AF17" s="2">
        <v>0.68776902564914499</v>
      </c>
      <c r="AG17" s="1">
        <f t="shared" si="1"/>
        <v>-6.0581359547113967E-2</v>
      </c>
    </row>
    <row r="18" spans="1:35" hidden="1" x14ac:dyDescent="0.35">
      <c r="A18" s="1" t="s">
        <v>53</v>
      </c>
      <c r="B18" s="2">
        <v>1080</v>
      </c>
      <c r="C18" s="2">
        <f t="shared" si="0"/>
        <v>18</v>
      </c>
      <c r="D18" s="1">
        <v>0.9</v>
      </c>
      <c r="E18" s="1" t="s">
        <v>35</v>
      </c>
      <c r="F18" s="1" t="s">
        <v>47</v>
      </c>
      <c r="G18" s="2" t="s">
        <v>61</v>
      </c>
      <c r="H18" s="2">
        <v>5</v>
      </c>
      <c r="I18" s="14" t="s">
        <v>60</v>
      </c>
      <c r="J18" s="14"/>
      <c r="K18" s="14"/>
      <c r="L18" s="14">
        <v>7</v>
      </c>
      <c r="M18" s="14"/>
      <c r="N18" s="14"/>
      <c r="O18" s="14"/>
      <c r="P18" s="14"/>
      <c r="Q18" s="14"/>
      <c r="R18" s="14"/>
      <c r="S18" s="14"/>
      <c r="T18" s="14"/>
      <c r="U18" s="14">
        <v>2000</v>
      </c>
      <c r="V18" s="14">
        <v>10</v>
      </c>
      <c r="W18" s="4" t="s">
        <v>27</v>
      </c>
      <c r="X18" s="4">
        <v>64</v>
      </c>
      <c r="Y18" s="14"/>
      <c r="Z18" s="14"/>
      <c r="AA18" s="14"/>
      <c r="AB18" s="14"/>
      <c r="AC18" s="14"/>
      <c r="AD18" s="2">
        <v>0.74860000000000004</v>
      </c>
      <c r="AE18" s="2">
        <v>0.74829455848702597</v>
      </c>
      <c r="AF18" s="2">
        <v>0.68732980956540402</v>
      </c>
      <c r="AG18" s="1">
        <f t="shared" si="1"/>
        <v>-6.0964748921621958E-2</v>
      </c>
    </row>
    <row r="19" spans="1:35" s="9" customFormat="1" hidden="1" x14ac:dyDescent="0.35">
      <c r="A19" s="9" t="s">
        <v>53</v>
      </c>
      <c r="B19" s="10">
        <v>2408</v>
      </c>
      <c r="C19" s="10">
        <f t="shared" si="0"/>
        <v>40.133333333333333</v>
      </c>
      <c r="D19" s="9">
        <v>0.9</v>
      </c>
      <c r="E19" s="9" t="s">
        <v>35</v>
      </c>
      <c r="F19" s="9" t="s">
        <v>62</v>
      </c>
      <c r="G19" s="10" t="s">
        <v>63</v>
      </c>
      <c r="H19" s="10">
        <v>5</v>
      </c>
      <c r="I19" s="27" t="s">
        <v>60</v>
      </c>
      <c r="J19" s="27"/>
      <c r="K19" s="27"/>
      <c r="L19" s="27">
        <v>7</v>
      </c>
      <c r="M19" s="27"/>
      <c r="N19" s="27"/>
      <c r="O19" s="27"/>
      <c r="P19" s="27"/>
      <c r="Q19" s="27"/>
      <c r="R19" s="27"/>
      <c r="S19" s="27"/>
      <c r="T19" s="27"/>
      <c r="U19" s="27">
        <v>2000</v>
      </c>
      <c r="V19" s="27">
        <v>10</v>
      </c>
      <c r="W19" s="12" t="s">
        <v>27</v>
      </c>
      <c r="X19" s="12">
        <v>64</v>
      </c>
      <c r="Y19" s="27"/>
      <c r="Z19" s="27"/>
      <c r="AA19" s="27"/>
      <c r="AB19" s="27"/>
      <c r="AC19" s="27"/>
      <c r="AD19" s="10">
        <v>0.74870000000000003</v>
      </c>
      <c r="AE19" s="10">
        <v>0.74837079955051899</v>
      </c>
      <c r="AF19" s="10">
        <v>0.68745089667217096</v>
      </c>
      <c r="AG19" s="9">
        <f t="shared" si="1"/>
        <v>-6.0919902878348031E-2</v>
      </c>
      <c r="AH19" s="10"/>
      <c r="AI19" s="10"/>
    </row>
    <row r="20" spans="1:35" hidden="1" x14ac:dyDescent="0.35">
      <c r="A20" s="1" t="s">
        <v>53</v>
      </c>
      <c r="B20" s="2">
        <v>1433</v>
      </c>
      <c r="C20" s="2">
        <f t="shared" si="0"/>
        <v>23.883333333333333</v>
      </c>
      <c r="D20" s="1">
        <v>0.9</v>
      </c>
      <c r="G20" s="2">
        <v>30</v>
      </c>
      <c r="H20" s="2">
        <v>5</v>
      </c>
      <c r="I20" s="14" t="s">
        <v>60</v>
      </c>
      <c r="J20" s="14"/>
      <c r="K20" s="14"/>
      <c r="L20" s="14">
        <v>7</v>
      </c>
      <c r="M20" s="14"/>
      <c r="N20" s="14"/>
      <c r="O20" s="14"/>
      <c r="P20" s="14"/>
      <c r="Q20" s="14"/>
      <c r="R20" s="14"/>
      <c r="S20" s="14"/>
      <c r="T20" s="14"/>
      <c r="U20" s="14">
        <v>2000</v>
      </c>
      <c r="V20" s="14">
        <v>10</v>
      </c>
      <c r="W20" s="4" t="s">
        <v>27</v>
      </c>
      <c r="X20" s="4">
        <v>64</v>
      </c>
      <c r="Y20" s="14"/>
      <c r="Z20" s="14"/>
      <c r="AA20" s="14"/>
      <c r="AB20" s="14"/>
      <c r="AC20" s="14"/>
      <c r="AE20" s="2">
        <v>0.747713070128045</v>
      </c>
      <c r="AF20" s="2">
        <v>0.68861021718550297</v>
      </c>
      <c r="AG20" s="1">
        <f t="shared" si="1"/>
        <v>-5.9102852942542028E-2</v>
      </c>
    </row>
    <row r="21" spans="1:35" hidden="1" x14ac:dyDescent="0.35">
      <c r="A21" s="1" t="s">
        <v>53</v>
      </c>
      <c r="B21" s="2">
        <v>1288</v>
      </c>
      <c r="C21" s="2">
        <f t="shared" si="0"/>
        <v>21.466666666666665</v>
      </c>
      <c r="D21" s="1">
        <v>0.9</v>
      </c>
      <c r="E21" s="1" t="s">
        <v>64</v>
      </c>
      <c r="F21" s="1" t="s">
        <v>49</v>
      </c>
      <c r="G21" s="2" t="s">
        <v>65</v>
      </c>
      <c r="H21" s="2">
        <v>5</v>
      </c>
      <c r="I21" s="14" t="s">
        <v>60</v>
      </c>
      <c r="J21" s="14"/>
      <c r="K21" s="14"/>
      <c r="L21" s="14">
        <v>7</v>
      </c>
      <c r="M21" s="14"/>
      <c r="N21" s="14"/>
      <c r="O21" s="14"/>
      <c r="P21" s="14"/>
      <c r="Q21" s="14"/>
      <c r="R21" s="14"/>
      <c r="S21" s="14"/>
      <c r="T21" s="14"/>
      <c r="U21" s="14">
        <v>2000</v>
      </c>
      <c r="V21" s="14">
        <v>10</v>
      </c>
      <c r="W21" s="4" t="s">
        <v>27</v>
      </c>
      <c r="X21" s="4">
        <v>64</v>
      </c>
      <c r="Y21" s="14"/>
      <c r="Z21" s="14"/>
      <c r="AA21" s="14"/>
      <c r="AB21" s="14"/>
      <c r="AC21" s="14"/>
      <c r="AD21" s="2">
        <v>0.74839999999999995</v>
      </c>
      <c r="AE21" s="2">
        <v>0.74790765839385398</v>
      </c>
      <c r="AF21" s="2">
        <v>0.68865840297789105</v>
      </c>
      <c r="AG21" s="1">
        <f t="shared" si="1"/>
        <v>-5.9249255415962931E-2</v>
      </c>
    </row>
    <row r="22" spans="1:35" hidden="1" x14ac:dyDescent="0.35">
      <c r="A22" s="1" t="s">
        <v>53</v>
      </c>
      <c r="B22" s="2">
        <v>1283</v>
      </c>
      <c r="C22" s="2">
        <f t="shared" si="0"/>
        <v>21.383333333333333</v>
      </c>
      <c r="D22" s="1">
        <v>0.9</v>
      </c>
      <c r="E22" s="1" t="s">
        <v>64</v>
      </c>
      <c r="F22" s="1" t="s">
        <v>49</v>
      </c>
      <c r="G22" s="2" t="s">
        <v>65</v>
      </c>
      <c r="H22" s="2">
        <v>5</v>
      </c>
      <c r="I22" s="8" t="s">
        <v>66</v>
      </c>
      <c r="J22" s="8"/>
      <c r="K22" s="8"/>
      <c r="L22" s="8">
        <v>6</v>
      </c>
      <c r="U22" s="2">
        <v>2000</v>
      </c>
      <c r="V22" s="2">
        <v>15</v>
      </c>
      <c r="W22" s="2" t="s">
        <v>37</v>
      </c>
      <c r="X22" s="4">
        <v>64</v>
      </c>
      <c r="AD22" s="2">
        <v>0.74670000000000003</v>
      </c>
      <c r="AE22" s="2">
        <v>0.74613964272713995</v>
      </c>
      <c r="AF22" s="2">
        <v>0.68158317760522102</v>
      </c>
      <c r="AG22" s="1">
        <f t="shared" si="1"/>
        <v>-6.4556465121918927E-2</v>
      </c>
    </row>
    <row r="23" spans="1:35" hidden="1" x14ac:dyDescent="0.35">
      <c r="A23" s="1" t="s">
        <v>53</v>
      </c>
      <c r="B23" s="2">
        <v>1482</v>
      </c>
      <c r="C23" s="2">
        <f t="shared" si="0"/>
        <v>24.7</v>
      </c>
      <c r="D23" s="1">
        <v>0.85</v>
      </c>
      <c r="E23" s="1" t="s">
        <v>64</v>
      </c>
      <c r="F23" s="1" t="s">
        <v>49</v>
      </c>
      <c r="G23" s="2" t="s">
        <v>65</v>
      </c>
      <c r="H23" s="2">
        <v>5</v>
      </c>
      <c r="I23" s="4" t="s">
        <v>66</v>
      </c>
      <c r="J23" s="8"/>
      <c r="K23" s="8"/>
      <c r="L23" s="8">
        <v>7</v>
      </c>
      <c r="U23" s="2">
        <v>2000</v>
      </c>
      <c r="V23" s="2">
        <v>15</v>
      </c>
      <c r="W23" s="2" t="s">
        <v>37</v>
      </c>
      <c r="X23" s="4">
        <v>64</v>
      </c>
      <c r="AD23" s="2">
        <v>0.74729999999999996</v>
      </c>
      <c r="AE23" s="2">
        <v>0.746740190125465</v>
      </c>
      <c r="AF23" s="2">
        <v>0.68472813729916304</v>
      </c>
      <c r="AG23" s="1">
        <f t="shared" si="1"/>
        <v>-6.2012052826301955E-2</v>
      </c>
    </row>
    <row r="24" spans="1:35" hidden="1" x14ac:dyDescent="0.35">
      <c r="A24" s="1" t="s">
        <v>53</v>
      </c>
      <c r="B24" s="2">
        <v>2779</v>
      </c>
      <c r="C24" s="2">
        <f t="shared" si="0"/>
        <v>46.31666666666667</v>
      </c>
      <c r="D24" s="1">
        <v>0.8</v>
      </c>
      <c r="E24" s="1" t="s">
        <v>64</v>
      </c>
      <c r="F24" s="1" t="s">
        <v>49</v>
      </c>
      <c r="G24" s="2">
        <v>32</v>
      </c>
      <c r="H24" s="2">
        <v>5</v>
      </c>
      <c r="I24" s="8" t="s">
        <v>60</v>
      </c>
      <c r="L24" s="2">
        <v>7</v>
      </c>
      <c r="U24" s="14">
        <v>2000</v>
      </c>
      <c r="V24" s="8">
        <v>10</v>
      </c>
      <c r="W24" s="8" t="s">
        <v>27</v>
      </c>
      <c r="X24" s="4">
        <v>64</v>
      </c>
      <c r="AD24" s="2">
        <v>0.74819999999999998</v>
      </c>
      <c r="AE24" s="2">
        <v>0.747698827056136</v>
      </c>
      <c r="AF24" s="2">
        <v>0.68807886853770495</v>
      </c>
      <c r="AG24" s="1">
        <f t="shared" si="1"/>
        <v>-5.9619958518431049E-2</v>
      </c>
    </row>
    <row r="25" spans="1:35" hidden="1" x14ac:dyDescent="0.35">
      <c r="A25" s="1" t="s">
        <v>53</v>
      </c>
      <c r="B25" s="2">
        <v>2765</v>
      </c>
      <c r="C25" s="2">
        <f t="shared" si="0"/>
        <v>46.083333333333336</v>
      </c>
      <c r="G25" s="2">
        <v>32</v>
      </c>
      <c r="H25" s="2">
        <v>5</v>
      </c>
      <c r="I25" s="8" t="s">
        <v>70</v>
      </c>
      <c r="L25" s="2">
        <v>7</v>
      </c>
      <c r="U25" s="14">
        <v>2000</v>
      </c>
      <c r="V25" s="4">
        <v>10</v>
      </c>
      <c r="W25" s="4" t="s">
        <v>27</v>
      </c>
      <c r="X25" s="4">
        <v>64</v>
      </c>
      <c r="AE25" s="2">
        <v>0.74721916516258702</v>
      </c>
      <c r="AF25" s="2">
        <v>0.68669510817595503</v>
      </c>
      <c r="AG25" s="1">
        <f t="shared" si="1"/>
        <v>-6.0524056986631991E-2</v>
      </c>
    </row>
    <row r="26" spans="1:35" hidden="1" x14ac:dyDescent="0.35">
      <c r="A26" s="1" t="s">
        <v>53</v>
      </c>
      <c r="B26" s="2">
        <v>1392</v>
      </c>
      <c r="C26" s="2">
        <f t="shared" si="0"/>
        <v>23.2</v>
      </c>
      <c r="D26" s="1">
        <v>0.8</v>
      </c>
      <c r="E26" s="1" t="s">
        <v>32</v>
      </c>
      <c r="F26" s="1" t="s">
        <v>47</v>
      </c>
      <c r="G26" s="2" t="s">
        <v>71</v>
      </c>
      <c r="H26" s="2">
        <v>5</v>
      </c>
      <c r="I26" s="8" t="s">
        <v>70</v>
      </c>
      <c r="L26" s="2">
        <v>7</v>
      </c>
      <c r="U26" s="14">
        <v>2000</v>
      </c>
      <c r="V26" s="4">
        <v>10</v>
      </c>
      <c r="W26" s="4" t="s">
        <v>27</v>
      </c>
      <c r="X26" s="4">
        <v>64</v>
      </c>
      <c r="AD26" s="2">
        <v>0.74780000000000002</v>
      </c>
      <c r="AE26" s="2">
        <v>0.74720911130162404</v>
      </c>
      <c r="AF26" s="2">
        <v>0.68640577808524195</v>
      </c>
      <c r="AG26" s="1">
        <f t="shared" si="1"/>
        <v>-6.0803333216382094E-2</v>
      </c>
    </row>
    <row r="27" spans="1:35" hidden="1" x14ac:dyDescent="0.35">
      <c r="A27" s="1" t="s">
        <v>53</v>
      </c>
      <c r="B27" s="2">
        <v>1520</v>
      </c>
      <c r="C27" s="2">
        <f t="shared" si="0"/>
        <v>25.333333333333332</v>
      </c>
      <c r="D27" s="1">
        <v>0.8</v>
      </c>
      <c r="E27" s="1" t="s">
        <v>32</v>
      </c>
      <c r="F27" s="1" t="s">
        <v>47</v>
      </c>
      <c r="G27" s="2" t="s">
        <v>71</v>
      </c>
      <c r="H27" s="2">
        <v>5</v>
      </c>
      <c r="I27" s="4" t="s">
        <v>70</v>
      </c>
      <c r="L27" s="2">
        <v>7</v>
      </c>
      <c r="U27" s="8">
        <v>2200</v>
      </c>
      <c r="V27" s="4">
        <v>10</v>
      </c>
      <c r="W27" s="4" t="s">
        <v>27</v>
      </c>
      <c r="X27" s="4">
        <v>64</v>
      </c>
      <c r="AD27" s="2">
        <v>0.74790000000000001</v>
      </c>
      <c r="AE27" s="2">
        <v>0.74739240323225298</v>
      </c>
      <c r="AF27" s="2">
        <v>0.687319930615921</v>
      </c>
      <c r="AG27" s="1">
        <f t="shared" si="1"/>
        <v>-6.0072472616331973E-2</v>
      </c>
    </row>
    <row r="28" spans="1:35" s="15" customFormat="1" ht="15" hidden="1" thickBot="1" x14ac:dyDescent="0.4">
      <c r="A28" s="15" t="s">
        <v>53</v>
      </c>
      <c r="B28" s="16">
        <v>1054</v>
      </c>
      <c r="C28" s="16">
        <f t="shared" si="0"/>
        <v>17.566666666666666</v>
      </c>
      <c r="D28" s="15">
        <v>0.8</v>
      </c>
      <c r="E28" s="15" t="s">
        <v>64</v>
      </c>
      <c r="F28" s="15" t="s">
        <v>49</v>
      </c>
      <c r="G28" s="16" t="s">
        <v>68</v>
      </c>
      <c r="H28" s="16">
        <v>5</v>
      </c>
      <c r="I28" s="26" t="s">
        <v>60</v>
      </c>
      <c r="J28" s="16"/>
      <c r="K28" s="16"/>
      <c r="L28" s="16">
        <v>7</v>
      </c>
      <c r="M28" s="16"/>
      <c r="N28" s="16"/>
      <c r="O28" s="16"/>
      <c r="P28" s="16"/>
      <c r="Q28" s="16"/>
      <c r="R28" s="16"/>
      <c r="S28" s="16"/>
      <c r="T28" s="16"/>
      <c r="U28" s="25">
        <v>2000</v>
      </c>
      <c r="V28" s="26">
        <v>10</v>
      </c>
      <c r="W28" s="26" t="s">
        <v>27</v>
      </c>
      <c r="X28" s="26">
        <v>64</v>
      </c>
      <c r="Y28" s="16"/>
      <c r="Z28" s="16"/>
      <c r="AA28" s="16"/>
      <c r="AB28" s="16"/>
      <c r="AC28" s="16"/>
      <c r="AD28" s="16">
        <v>0.74809999999999999</v>
      </c>
      <c r="AE28" s="16">
        <v>0.74759682765006796</v>
      </c>
      <c r="AF28" s="16">
        <v>0.68803704127639298</v>
      </c>
      <c r="AG28" s="15">
        <f t="shared" si="1"/>
        <v>-5.9559786373674983E-2</v>
      </c>
      <c r="AH28" s="16"/>
      <c r="AI28" s="16"/>
    </row>
    <row r="29" spans="1:35" hidden="1" x14ac:dyDescent="0.35">
      <c r="A29" s="1" t="s">
        <v>42</v>
      </c>
      <c r="B29" s="2">
        <v>1033</v>
      </c>
      <c r="C29" s="2">
        <f t="shared" si="0"/>
        <v>17.216666666666665</v>
      </c>
      <c r="D29" s="1">
        <v>0.8</v>
      </c>
      <c r="G29" s="2">
        <v>32</v>
      </c>
      <c r="H29" s="2">
        <v>15</v>
      </c>
      <c r="I29" s="14" t="s">
        <v>32</v>
      </c>
      <c r="J29" s="2" t="s">
        <v>41</v>
      </c>
      <c r="K29" s="2">
        <v>0</v>
      </c>
      <c r="L29" s="2">
        <v>5</v>
      </c>
      <c r="M29" s="2">
        <v>50</v>
      </c>
      <c r="N29" s="2">
        <v>0</v>
      </c>
      <c r="O29" s="2">
        <v>0</v>
      </c>
      <c r="P29" s="2">
        <v>31</v>
      </c>
      <c r="Q29" s="2">
        <v>50</v>
      </c>
      <c r="R29" s="2">
        <v>0</v>
      </c>
      <c r="S29" s="2">
        <v>0</v>
      </c>
      <c r="T29" s="2">
        <v>0</v>
      </c>
      <c r="U29" s="2">
        <v>1000</v>
      </c>
      <c r="V29" s="2">
        <v>0</v>
      </c>
      <c r="Y29" s="2">
        <v>0</v>
      </c>
      <c r="Z29" s="2" t="s">
        <v>41</v>
      </c>
      <c r="AA29" s="2">
        <v>0</v>
      </c>
      <c r="AB29" s="2" t="s">
        <v>34</v>
      </c>
      <c r="AC29" s="2" t="s">
        <v>34</v>
      </c>
      <c r="AE29" s="2">
        <v>0.74676254116954499</v>
      </c>
      <c r="AF29" s="2">
        <v>0.69403541508669497</v>
      </c>
      <c r="AG29" s="1">
        <f t="shared" si="1"/>
        <v>-5.2727126082850018E-2</v>
      </c>
    </row>
    <row r="30" spans="1:35" s="15" customFormat="1" ht="15" hidden="1" thickBot="1" x14ac:dyDescent="0.4">
      <c r="A30" s="15" t="s">
        <v>42</v>
      </c>
      <c r="B30" s="16">
        <v>520</v>
      </c>
      <c r="C30" s="16">
        <f t="shared" si="0"/>
        <v>8.6666666666666661</v>
      </c>
      <c r="D30" s="15">
        <v>0.8</v>
      </c>
      <c r="E30" s="15" t="s">
        <v>29</v>
      </c>
      <c r="F30" s="15" t="s">
        <v>62</v>
      </c>
      <c r="G30" s="16" t="s">
        <v>69</v>
      </c>
      <c r="H30" s="16">
        <v>15</v>
      </c>
      <c r="I30" s="25" t="s">
        <v>32</v>
      </c>
      <c r="J30" s="16" t="s">
        <v>41</v>
      </c>
      <c r="K30" s="16">
        <v>0</v>
      </c>
      <c r="L30" s="16">
        <v>5</v>
      </c>
      <c r="M30" s="16">
        <v>50</v>
      </c>
      <c r="N30" s="16">
        <v>0</v>
      </c>
      <c r="O30" s="16">
        <v>0</v>
      </c>
      <c r="P30" s="16">
        <v>31</v>
      </c>
      <c r="Q30" s="16">
        <v>50</v>
      </c>
      <c r="R30" s="16">
        <v>0</v>
      </c>
      <c r="S30" s="16">
        <v>0</v>
      </c>
      <c r="T30" s="16">
        <v>0</v>
      </c>
      <c r="U30" s="16">
        <v>1000</v>
      </c>
      <c r="V30" s="16">
        <v>0</v>
      </c>
      <c r="W30" s="16"/>
      <c r="X30" s="16"/>
      <c r="Y30" s="16">
        <v>0</v>
      </c>
      <c r="Z30" s="16" t="s">
        <v>41</v>
      </c>
      <c r="AA30" s="16">
        <v>0</v>
      </c>
      <c r="AB30" s="16" t="s">
        <v>34</v>
      </c>
      <c r="AC30" s="16" t="s">
        <v>34</v>
      </c>
      <c r="AD30" s="16">
        <v>0.747</v>
      </c>
      <c r="AE30" s="16">
        <v>0.747072729211959</v>
      </c>
      <c r="AF30" s="16">
        <v>0.69278639283256405</v>
      </c>
      <c r="AG30" s="15">
        <f t="shared" si="1"/>
        <v>-5.428633637939495E-2</v>
      </c>
      <c r="AH30" s="16"/>
      <c r="AI30" s="16"/>
    </row>
    <row r="31" spans="1:35" ht="15" thickBot="1" x14ac:dyDescent="0.4">
      <c r="A31" s="21" t="s">
        <v>8</v>
      </c>
      <c r="B31" s="13">
        <v>870</v>
      </c>
      <c r="C31" s="13">
        <f t="shared" ref="C31:C33" si="2">B31/60</f>
        <v>14.5</v>
      </c>
      <c r="D31" s="21">
        <v>0.8</v>
      </c>
      <c r="E31" s="21"/>
      <c r="F31" s="21"/>
      <c r="G31" s="13">
        <v>32</v>
      </c>
      <c r="H31" s="11">
        <v>10</v>
      </c>
      <c r="I31" s="11" t="s">
        <v>29</v>
      </c>
      <c r="J31" s="11" t="s">
        <v>27</v>
      </c>
      <c r="K31" s="11">
        <v>1</v>
      </c>
      <c r="L31" s="11">
        <v>4</v>
      </c>
      <c r="M31" s="11">
        <v>80</v>
      </c>
      <c r="N31" s="11">
        <v>0</v>
      </c>
      <c r="O31" s="11">
        <v>0</v>
      </c>
      <c r="P31" s="11"/>
      <c r="Q31" s="11"/>
      <c r="R31" s="11">
        <v>0</v>
      </c>
      <c r="S31" s="11">
        <v>0</v>
      </c>
      <c r="T31" s="11">
        <v>0</v>
      </c>
      <c r="U31" s="11">
        <v>1200</v>
      </c>
      <c r="V31" s="11">
        <v>0</v>
      </c>
      <c r="W31" s="11"/>
      <c r="X31" s="11"/>
      <c r="Y31" s="11">
        <v>0</v>
      </c>
      <c r="Z31" s="11" t="s">
        <v>30</v>
      </c>
      <c r="AA31" s="11" t="s">
        <v>30</v>
      </c>
      <c r="AB31" s="11" t="s">
        <v>31</v>
      </c>
      <c r="AC31" s="11" t="s">
        <v>31</v>
      </c>
      <c r="AD31" s="16">
        <v>0.69889999999999997</v>
      </c>
      <c r="AE31" s="2">
        <v>0.74822654958180002</v>
      </c>
      <c r="AF31" s="2">
        <v>0.69263763831534397</v>
      </c>
      <c r="AG31" s="1">
        <f t="shared" si="1"/>
        <v>-5.5588911266456043E-2</v>
      </c>
    </row>
    <row r="32" spans="1:35" ht="15" hidden="1" thickBot="1" x14ac:dyDescent="0.4">
      <c r="A32" s="21" t="s">
        <v>53</v>
      </c>
      <c r="B32" s="13">
        <v>2814</v>
      </c>
      <c r="C32" s="13">
        <f t="shared" si="2"/>
        <v>46.9</v>
      </c>
      <c r="D32" s="21">
        <v>0.8</v>
      </c>
      <c r="E32" s="1" t="s">
        <v>32</v>
      </c>
      <c r="F32" s="1" t="s">
        <v>47</v>
      </c>
      <c r="G32" s="13">
        <v>40</v>
      </c>
      <c r="H32" s="2">
        <v>5</v>
      </c>
      <c r="I32" s="26" t="s">
        <v>60</v>
      </c>
      <c r="J32" s="16"/>
      <c r="K32" s="16"/>
      <c r="L32" s="16">
        <v>7</v>
      </c>
      <c r="M32" s="16"/>
      <c r="N32" s="16"/>
      <c r="O32" s="16"/>
      <c r="P32" s="16"/>
      <c r="Q32" s="16"/>
      <c r="R32" s="16"/>
      <c r="S32" s="16"/>
      <c r="T32" s="16"/>
      <c r="U32" s="25">
        <v>2000</v>
      </c>
      <c r="V32" s="26">
        <v>10</v>
      </c>
      <c r="W32" s="26" t="s">
        <v>27</v>
      </c>
      <c r="X32" s="26">
        <v>64</v>
      </c>
      <c r="Y32" s="16"/>
      <c r="Z32" s="16"/>
      <c r="AA32" s="16"/>
      <c r="AB32" s="16"/>
      <c r="AC32" s="16"/>
      <c r="AD32" s="2">
        <v>0.74829999999999997</v>
      </c>
      <c r="AE32" s="2">
        <v>0.747764121958575</v>
      </c>
      <c r="AF32" s="2">
        <v>0.68888056765950001</v>
      </c>
      <c r="AG32" s="1">
        <f t="shared" si="1"/>
        <v>-5.8883554299074992E-2</v>
      </c>
    </row>
    <row r="33" spans="1:35" s="15" customFormat="1" ht="15" hidden="1" thickBot="1" x14ac:dyDescent="0.4">
      <c r="A33" s="15" t="s">
        <v>53</v>
      </c>
      <c r="B33" s="16">
        <v>1267</v>
      </c>
      <c r="C33" s="16">
        <f t="shared" si="2"/>
        <v>21.116666666666667</v>
      </c>
      <c r="D33" s="15">
        <v>0.8</v>
      </c>
      <c r="E33" s="15" t="s">
        <v>32</v>
      </c>
      <c r="F33" s="15" t="s">
        <v>47</v>
      </c>
      <c r="G33" s="16" t="s">
        <v>72</v>
      </c>
      <c r="H33" s="16">
        <v>5</v>
      </c>
      <c r="I33" s="26" t="s">
        <v>60</v>
      </c>
      <c r="J33" s="16"/>
      <c r="K33" s="16"/>
      <c r="L33" s="16">
        <v>7</v>
      </c>
      <c r="M33" s="16"/>
      <c r="N33" s="16"/>
      <c r="O33" s="16"/>
      <c r="P33" s="16"/>
      <c r="Q33" s="16"/>
      <c r="R33" s="16"/>
      <c r="S33" s="16"/>
      <c r="T33" s="16"/>
      <c r="U33" s="25">
        <v>2000</v>
      </c>
      <c r="V33" s="26">
        <v>10</v>
      </c>
      <c r="W33" s="26" t="s">
        <v>27</v>
      </c>
      <c r="X33" s="26">
        <v>64</v>
      </c>
      <c r="Y33" s="16"/>
      <c r="Z33" s="16"/>
      <c r="AA33" s="16"/>
      <c r="AB33" s="16"/>
      <c r="AC33" s="16"/>
      <c r="AD33" s="16">
        <v>0.74819999999999998</v>
      </c>
      <c r="AE33" s="16">
        <v>0.74774560197887396</v>
      </c>
      <c r="AF33" s="16">
        <v>0.68860897193390502</v>
      </c>
      <c r="AG33" s="15">
        <f t="shared" si="1"/>
        <v>-5.9136630044968941E-2</v>
      </c>
      <c r="AH33" s="16"/>
      <c r="AI33" s="16"/>
    </row>
    <row r="34" spans="1:35" s="28" customFormat="1" ht="15" thickBot="1" x14ac:dyDescent="0.4">
      <c r="A34" s="28" t="s">
        <v>8</v>
      </c>
      <c r="B34" s="29">
        <v>1124</v>
      </c>
      <c r="C34" s="29">
        <f t="shared" ref="C34:C41" si="3">B34/60</f>
        <v>18.733333333333334</v>
      </c>
      <c r="D34" s="28">
        <v>0.8</v>
      </c>
      <c r="G34" s="29">
        <v>40</v>
      </c>
      <c r="H34" s="30">
        <v>10</v>
      </c>
      <c r="I34" s="30" t="s">
        <v>29</v>
      </c>
      <c r="J34" s="30" t="s">
        <v>27</v>
      </c>
      <c r="K34" s="30">
        <v>1</v>
      </c>
      <c r="L34" s="30">
        <v>4</v>
      </c>
      <c r="M34" s="30">
        <v>80</v>
      </c>
      <c r="N34" s="30">
        <v>0</v>
      </c>
      <c r="O34" s="30">
        <v>0</v>
      </c>
      <c r="P34" s="30"/>
      <c r="Q34" s="30"/>
      <c r="R34" s="30">
        <v>0</v>
      </c>
      <c r="S34" s="30">
        <v>0</v>
      </c>
      <c r="T34" s="30">
        <v>0</v>
      </c>
      <c r="U34" s="30">
        <v>1200</v>
      </c>
      <c r="V34" s="30">
        <v>0</v>
      </c>
      <c r="W34" s="30"/>
      <c r="X34" s="30"/>
      <c r="Y34" s="30">
        <v>0</v>
      </c>
      <c r="Z34" s="30" t="s">
        <v>30</v>
      </c>
      <c r="AA34" s="30" t="s">
        <v>30</v>
      </c>
      <c r="AB34" s="30" t="s">
        <v>31</v>
      </c>
      <c r="AC34" s="30" t="s">
        <v>31</v>
      </c>
      <c r="AD34" s="29">
        <v>0.70699999999999996</v>
      </c>
      <c r="AE34" s="29">
        <v>0.74835494113947598</v>
      </c>
      <c r="AF34" s="29">
        <v>0.69241133058952797</v>
      </c>
      <c r="AG34" s="28">
        <f t="shared" si="1"/>
        <v>-5.5943610549948009E-2</v>
      </c>
      <c r="AH34" s="29"/>
      <c r="AI34" s="29"/>
    </row>
    <row r="35" spans="1:35" hidden="1" x14ac:dyDescent="0.35">
      <c r="A35" s="1" t="s">
        <v>42</v>
      </c>
      <c r="B35" s="2">
        <v>1015</v>
      </c>
      <c r="C35" s="2">
        <f t="shared" si="3"/>
        <v>16.916666666666668</v>
      </c>
      <c r="D35" s="1">
        <v>0.8</v>
      </c>
      <c r="G35" s="2">
        <v>40</v>
      </c>
      <c r="H35" s="2">
        <v>15</v>
      </c>
      <c r="I35" s="31" t="s">
        <v>32</v>
      </c>
      <c r="J35" s="32" t="s">
        <v>41</v>
      </c>
      <c r="K35" s="32">
        <v>0</v>
      </c>
      <c r="L35" s="32">
        <v>5</v>
      </c>
      <c r="M35" s="32">
        <v>50</v>
      </c>
      <c r="N35" s="32">
        <v>0</v>
      </c>
      <c r="O35" s="32">
        <v>0</v>
      </c>
      <c r="P35" s="32">
        <v>31</v>
      </c>
      <c r="Q35" s="32">
        <v>50</v>
      </c>
      <c r="R35" s="32">
        <v>0</v>
      </c>
      <c r="S35" s="32">
        <v>0</v>
      </c>
      <c r="T35" s="32">
        <v>0</v>
      </c>
      <c r="U35" s="32">
        <v>1000</v>
      </c>
      <c r="V35" s="32">
        <v>0</v>
      </c>
      <c r="W35" s="32"/>
      <c r="X35" s="32"/>
      <c r="Y35" s="32">
        <v>0</v>
      </c>
      <c r="Z35" s="32" t="s">
        <v>41</v>
      </c>
      <c r="AA35" s="32">
        <v>0</v>
      </c>
      <c r="AB35" s="32" t="s">
        <v>34</v>
      </c>
      <c r="AC35" s="32" t="s">
        <v>34</v>
      </c>
      <c r="AE35" s="2">
        <v>0.74651205076294802</v>
      </c>
      <c r="AF35" s="2">
        <v>0.69421291439432398</v>
      </c>
      <c r="AG35" s="1">
        <f t="shared" si="1"/>
        <v>-5.2299136368624044E-2</v>
      </c>
    </row>
    <row r="36" spans="1:35" s="15" customFormat="1" ht="15" hidden="1" thickBot="1" x14ac:dyDescent="0.4">
      <c r="A36" s="15" t="s">
        <v>42</v>
      </c>
      <c r="B36" s="16">
        <v>756</v>
      </c>
      <c r="C36" s="16">
        <f t="shared" si="3"/>
        <v>12.6</v>
      </c>
      <c r="D36" s="15">
        <v>0.8</v>
      </c>
      <c r="E36" s="15" t="s">
        <v>29</v>
      </c>
      <c r="F36" s="15" t="s">
        <v>62</v>
      </c>
      <c r="G36" s="16" t="s">
        <v>73</v>
      </c>
      <c r="H36" s="16">
        <v>15</v>
      </c>
      <c r="I36" s="25" t="s">
        <v>32</v>
      </c>
      <c r="J36" s="16" t="s">
        <v>41</v>
      </c>
      <c r="K36" s="16">
        <v>0</v>
      </c>
      <c r="L36" s="16">
        <v>5</v>
      </c>
      <c r="M36" s="16">
        <v>50</v>
      </c>
      <c r="N36" s="16">
        <v>0</v>
      </c>
      <c r="O36" s="16">
        <v>0</v>
      </c>
      <c r="P36" s="16">
        <v>31</v>
      </c>
      <c r="Q36" s="16">
        <v>50</v>
      </c>
      <c r="R36" s="16">
        <v>0</v>
      </c>
      <c r="S36" s="16">
        <v>0</v>
      </c>
      <c r="T36" s="16">
        <v>0</v>
      </c>
      <c r="U36" s="16">
        <v>1000</v>
      </c>
      <c r="V36" s="16">
        <v>0</v>
      </c>
      <c r="W36" s="16"/>
      <c r="X36" s="16"/>
      <c r="Y36" s="16">
        <v>0</v>
      </c>
      <c r="Z36" s="16" t="s">
        <v>41</v>
      </c>
      <c r="AA36" s="16">
        <v>0</v>
      </c>
      <c r="AB36" s="16" t="s">
        <v>34</v>
      </c>
      <c r="AC36" s="16" t="s">
        <v>34</v>
      </c>
      <c r="AD36" s="16">
        <v>0.747</v>
      </c>
      <c r="AE36" s="16">
        <v>0.74683441701513398</v>
      </c>
      <c r="AF36" s="16">
        <v>0.69380383842495297</v>
      </c>
      <c r="AG36" s="15">
        <f t="shared" si="1"/>
        <v>-5.303057859018101E-2</v>
      </c>
      <c r="AH36" s="16"/>
      <c r="AI36" s="16"/>
    </row>
    <row r="37" spans="1:35" s="6" customFormat="1" hidden="1" x14ac:dyDescent="0.35">
      <c r="A37" s="6" t="s">
        <v>22</v>
      </c>
      <c r="B37" s="7">
        <v>1124</v>
      </c>
      <c r="C37" s="7">
        <f t="shared" si="3"/>
        <v>18.733333333333334</v>
      </c>
      <c r="D37" s="35">
        <v>0.8</v>
      </c>
      <c r="E37" s="33"/>
      <c r="G37" s="7">
        <v>40</v>
      </c>
      <c r="H37" s="17">
        <v>10</v>
      </c>
      <c r="I37" s="17" t="s">
        <v>29</v>
      </c>
      <c r="J37" s="18">
        <v>0</v>
      </c>
      <c r="K37" s="18">
        <v>0</v>
      </c>
      <c r="L37" s="18">
        <v>0</v>
      </c>
      <c r="M37" s="18">
        <v>0</v>
      </c>
      <c r="N37" s="7" t="s">
        <v>39</v>
      </c>
      <c r="O37" s="7">
        <v>0</v>
      </c>
      <c r="P37" s="7"/>
      <c r="Q37" s="7"/>
      <c r="R37" s="7">
        <v>20</v>
      </c>
      <c r="S37" s="7">
        <v>15</v>
      </c>
      <c r="T37" s="7">
        <v>0</v>
      </c>
      <c r="U37" s="18">
        <v>1200</v>
      </c>
      <c r="V37" s="19" t="s">
        <v>27</v>
      </c>
      <c r="W37" s="19"/>
      <c r="X37" s="19"/>
      <c r="Y37" s="18">
        <v>0</v>
      </c>
      <c r="Z37" s="18">
        <v>0</v>
      </c>
      <c r="AA37" s="18">
        <v>0</v>
      </c>
      <c r="AB37" s="18">
        <v>0</v>
      </c>
      <c r="AC37" s="18"/>
      <c r="AD37" s="7"/>
      <c r="AE37" s="7">
        <v>0.74763148262317802</v>
      </c>
      <c r="AF37" s="7">
        <v>0.75842779301948304</v>
      </c>
      <c r="AG37" s="6">
        <f t="shared" si="1"/>
        <v>1.079631039630502E-2</v>
      </c>
      <c r="AH37" s="7"/>
      <c r="AI37" s="7"/>
    </row>
    <row r="38" spans="1:35" hidden="1" x14ac:dyDescent="0.35">
      <c r="A38" s="1" t="s">
        <v>22</v>
      </c>
      <c r="B38" s="2">
        <v>96</v>
      </c>
      <c r="C38" s="2">
        <f t="shared" si="3"/>
        <v>1.6</v>
      </c>
      <c r="D38" s="36">
        <v>0.8</v>
      </c>
      <c r="E38" s="34">
        <v>0.7</v>
      </c>
      <c r="G38" s="2" t="s">
        <v>74</v>
      </c>
      <c r="H38" s="17">
        <v>10</v>
      </c>
      <c r="I38" s="17" t="s">
        <v>29</v>
      </c>
      <c r="J38" s="18">
        <v>0</v>
      </c>
      <c r="K38" s="18">
        <v>0</v>
      </c>
      <c r="L38" s="18">
        <v>0</v>
      </c>
      <c r="M38" s="18">
        <v>0</v>
      </c>
      <c r="N38" s="7" t="s">
        <v>39</v>
      </c>
      <c r="O38" s="7">
        <v>0</v>
      </c>
      <c r="P38" s="7"/>
      <c r="Q38" s="7"/>
      <c r="R38" s="7">
        <v>20</v>
      </c>
      <c r="S38" s="7">
        <v>15</v>
      </c>
      <c r="T38" s="7">
        <v>0</v>
      </c>
      <c r="U38" s="18">
        <v>1200</v>
      </c>
      <c r="V38" s="19" t="s">
        <v>27</v>
      </c>
      <c r="W38" s="19"/>
      <c r="X38" s="19"/>
      <c r="Y38" s="18">
        <v>0</v>
      </c>
      <c r="Z38" s="18">
        <v>0</v>
      </c>
      <c r="AA38" s="18">
        <v>0</v>
      </c>
      <c r="AB38" s="18">
        <v>0</v>
      </c>
      <c r="AC38" s="18"/>
      <c r="AE38" s="2">
        <v>0.73400421491164103</v>
      </c>
      <c r="AF38" s="2">
        <v>0.74474200923445</v>
      </c>
      <c r="AG38" s="1">
        <f t="shared" si="1"/>
        <v>1.0737794322808969E-2</v>
      </c>
    </row>
    <row r="39" spans="1:35" hidden="1" x14ac:dyDescent="0.35">
      <c r="A39" s="1" t="s">
        <v>22</v>
      </c>
      <c r="B39" s="2">
        <v>78</v>
      </c>
      <c r="C39" s="2">
        <f t="shared" si="3"/>
        <v>1.3</v>
      </c>
      <c r="D39" s="36">
        <v>0.8</v>
      </c>
      <c r="E39" s="34">
        <v>0.6</v>
      </c>
      <c r="G39" s="2" t="s">
        <v>75</v>
      </c>
      <c r="H39" s="17">
        <v>10</v>
      </c>
      <c r="I39" s="17" t="s">
        <v>29</v>
      </c>
      <c r="J39" s="18">
        <v>0</v>
      </c>
      <c r="K39" s="18">
        <v>0</v>
      </c>
      <c r="L39" s="18">
        <v>0</v>
      </c>
      <c r="M39" s="18">
        <v>0</v>
      </c>
      <c r="N39" s="7" t="s">
        <v>39</v>
      </c>
      <c r="O39" s="7">
        <v>0</v>
      </c>
      <c r="P39" s="7"/>
      <c r="Q39" s="7"/>
      <c r="R39" s="7">
        <v>20</v>
      </c>
      <c r="S39" s="7">
        <v>15</v>
      </c>
      <c r="T39" s="7">
        <v>0</v>
      </c>
      <c r="U39" s="18">
        <v>1200</v>
      </c>
      <c r="V39" s="19" t="s">
        <v>27</v>
      </c>
      <c r="W39" s="19"/>
      <c r="X39" s="19"/>
      <c r="Y39" s="18">
        <v>0</v>
      </c>
      <c r="Z39" s="18">
        <v>0</v>
      </c>
      <c r="AA39" s="18">
        <v>0</v>
      </c>
      <c r="AB39" s="18">
        <v>0</v>
      </c>
      <c r="AC39" s="18"/>
      <c r="AD39" s="2">
        <v>0.74750000000000005</v>
      </c>
      <c r="AE39" s="2">
        <v>0.73538820730973897</v>
      </c>
      <c r="AF39" s="2">
        <v>0.74610542466999497</v>
      </c>
      <c r="AG39" s="1">
        <f t="shared" si="1"/>
        <v>1.0717217360255993E-2</v>
      </c>
    </row>
    <row r="40" spans="1:35" ht="29" hidden="1" x14ac:dyDescent="0.35">
      <c r="A40" s="1" t="s">
        <v>24</v>
      </c>
      <c r="B40" s="2">
        <v>6048</v>
      </c>
      <c r="C40" s="2">
        <f t="shared" si="3"/>
        <v>100.8</v>
      </c>
      <c r="D40" s="36">
        <v>0.8</v>
      </c>
      <c r="G40" s="2">
        <v>40</v>
      </c>
      <c r="H40" s="2">
        <v>15</v>
      </c>
      <c r="AD40" s="2">
        <v>0.70189999999999997</v>
      </c>
      <c r="AE40" s="2">
        <v>0.74808315695708605</v>
      </c>
      <c r="AF40" s="2">
        <v>0.76114948932176096</v>
      </c>
      <c r="AG40" s="1">
        <f t="shared" si="1"/>
        <v>1.3066332364674915E-2</v>
      </c>
    </row>
    <row r="41" spans="1:35" ht="29" hidden="1" x14ac:dyDescent="0.35">
      <c r="A41" s="1" t="s">
        <v>25</v>
      </c>
      <c r="B41" s="2">
        <v>4643</v>
      </c>
      <c r="C41" s="2">
        <f t="shared" si="3"/>
        <v>77.38333333333334</v>
      </c>
      <c r="D41" s="36">
        <v>0.8</v>
      </c>
      <c r="G41" s="2">
        <v>40</v>
      </c>
      <c r="H41" s="2">
        <v>15</v>
      </c>
      <c r="AD41" s="2">
        <v>0.70220000000000005</v>
      </c>
      <c r="AE41" s="2">
        <v>0.74810208966390801</v>
      </c>
      <c r="AF41" s="2">
        <v>0.76114709479507303</v>
      </c>
      <c r="AG41" s="1">
        <f t="shared" si="1"/>
        <v>1.3045005131165022E-2</v>
      </c>
    </row>
  </sheetData>
  <autoFilter ref="A1:AE41" xr:uid="{00000000-0001-0000-0000-000000000000}">
    <filterColumn colId="0">
      <filters>
        <filter val="XGB"/>
      </filters>
    </filterColumn>
  </autoFilter>
  <conditionalFormatting sqref="AE28:AE36 AE1:AE25 AE38:AE1048576">
    <cfRule type="colorScale" priority="1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">
    <cfRule type="colorScale" priority="1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28:AE36 AE1:AE25 AE38:AE1048576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23">
      <colorScale>
        <cfvo type="min"/>
        <cfvo type="max"/>
        <color rgb="FFFF7128"/>
        <color theme="0"/>
      </colorScale>
    </cfRule>
  </conditionalFormatting>
  <conditionalFormatting sqref="AH1">
    <cfRule type="colorScale" priority="1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28:AE36 AE1:AE25 AE38:AE1048576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6">
      <colorScale>
        <cfvo type="min"/>
        <cfvo type="max"/>
        <color rgb="FFFF7128"/>
        <color theme="0"/>
      </colorScale>
    </cfRule>
  </conditionalFormatting>
  <conditionalFormatting sqref="AD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32:AD36 AD1:AD17 AD19:AD25 AD28:AD30 AD38:AD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6:AE27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26:AE2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9">
      <colorScale>
        <cfvo type="min"/>
        <cfvo type="max"/>
        <color rgb="FFFF7128"/>
        <color theme="0"/>
      </colorScale>
    </cfRule>
  </conditionalFormatting>
  <conditionalFormatting sqref="AE26:AE2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6:AD2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">
      <colorScale>
        <cfvo type="min"/>
        <cfvo type="max"/>
        <color rgb="FFFF7128"/>
        <color theme="0"/>
      </colorScale>
    </cfRule>
  </conditionalFormatting>
  <conditionalFormatting sqref="AE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90AA-F2AA-484D-9B9A-6B8C68065883}">
  <dimension ref="A1:AJ30"/>
  <sheetViews>
    <sheetView tabSelected="1" topLeftCell="O1" workbookViewId="0">
      <pane ySplit="1" topLeftCell="A2" activePane="bottomLeft" state="frozen"/>
      <selection activeCell="B1" sqref="B1"/>
      <selection pane="bottomLeft" activeCell="AF10" sqref="AF10"/>
    </sheetView>
  </sheetViews>
  <sheetFormatPr defaultRowHeight="14.5" x14ac:dyDescent="0.35"/>
  <cols>
    <col min="1" max="1" width="9.6328125" style="1" bestFit="1" customWidth="1"/>
    <col min="2" max="2" width="8.54296875" style="2" customWidth="1"/>
    <col min="3" max="3" width="7.7265625" style="2" customWidth="1"/>
    <col min="4" max="4" width="6.08984375" style="2" customWidth="1"/>
    <col min="5" max="5" width="9.26953125" style="1" customWidth="1"/>
    <col min="6" max="6" width="9.81640625" style="1" customWidth="1"/>
    <col min="7" max="7" width="8.90625" style="1" customWidth="1"/>
    <col min="8" max="8" width="7.7265625" style="2" bestFit="1" customWidth="1"/>
    <col min="9" max="9" width="4.26953125" style="2" customWidth="1"/>
    <col min="10" max="10" width="7.54296875" style="2" bestFit="1" customWidth="1"/>
    <col min="11" max="11" width="7.26953125" style="2" bestFit="1" customWidth="1"/>
    <col min="12" max="12" width="6.1796875" style="2" customWidth="1"/>
    <col min="13" max="13" width="5.81640625" style="2" customWidth="1"/>
    <col min="14" max="14" width="8.453125" style="2" customWidth="1"/>
    <col min="15" max="15" width="7.1796875" style="2" customWidth="1"/>
    <col min="16" max="18" width="7" style="2" customWidth="1"/>
    <col min="19" max="20" width="9" style="2" customWidth="1"/>
    <col min="21" max="21" width="7.6328125" style="2" customWidth="1"/>
    <col min="22" max="25" width="7.453125" style="2" customWidth="1"/>
    <col min="26" max="31" width="7.7265625" style="2" customWidth="1"/>
    <col min="32" max="32" width="18.54296875" style="2" bestFit="1" customWidth="1"/>
    <col min="33" max="33" width="19.36328125" style="42" customWidth="1"/>
    <col min="34" max="34" width="11.90625" style="1" bestFit="1" customWidth="1"/>
    <col min="35" max="35" width="19.90625" style="2" customWidth="1"/>
    <col min="36" max="36" width="18.453125" style="2" customWidth="1"/>
    <col min="37" max="16384" width="8.7265625" style="1"/>
  </cols>
  <sheetData>
    <row r="1" spans="1:36" ht="72.5" x14ac:dyDescent="0.35">
      <c r="A1" s="5" t="s">
        <v>0</v>
      </c>
      <c r="B1" s="3" t="s">
        <v>11</v>
      </c>
      <c r="C1" s="3" t="s">
        <v>14</v>
      </c>
      <c r="D1" s="3" t="s">
        <v>78</v>
      </c>
      <c r="E1" s="5" t="s">
        <v>67</v>
      </c>
      <c r="F1" s="5" t="s">
        <v>45</v>
      </c>
      <c r="G1" s="5" t="s">
        <v>46</v>
      </c>
      <c r="H1" s="3" t="s">
        <v>1</v>
      </c>
      <c r="I1" s="3" t="s">
        <v>21</v>
      </c>
      <c r="J1" s="3" t="s">
        <v>9</v>
      </c>
      <c r="K1" s="3" t="s">
        <v>13</v>
      </c>
      <c r="L1" s="3" t="s">
        <v>12</v>
      </c>
      <c r="M1" s="3" t="s">
        <v>2</v>
      </c>
      <c r="N1" s="3" t="s">
        <v>10</v>
      </c>
      <c r="O1" s="3" t="s">
        <v>3</v>
      </c>
      <c r="P1" s="3" t="s">
        <v>4</v>
      </c>
      <c r="Q1" s="3" t="s">
        <v>43</v>
      </c>
      <c r="R1" s="3" t="s">
        <v>44</v>
      </c>
      <c r="S1" s="3" t="s">
        <v>5</v>
      </c>
      <c r="T1" s="3" t="s">
        <v>38</v>
      </c>
      <c r="U1" s="3" t="s">
        <v>6</v>
      </c>
      <c r="V1" s="3" t="s">
        <v>7</v>
      </c>
      <c r="W1" s="3" t="s">
        <v>33</v>
      </c>
      <c r="X1" s="3" t="s">
        <v>54</v>
      </c>
      <c r="Y1" s="3" t="s">
        <v>55</v>
      </c>
      <c r="Z1" s="3" t="s">
        <v>18</v>
      </c>
      <c r="AA1" s="3" t="s">
        <v>17</v>
      </c>
      <c r="AB1" s="3" t="s">
        <v>26</v>
      </c>
      <c r="AC1" s="3" t="s">
        <v>20</v>
      </c>
      <c r="AD1" s="3" t="s">
        <v>19</v>
      </c>
      <c r="AE1" s="3" t="s">
        <v>40</v>
      </c>
      <c r="AF1" s="3" t="s">
        <v>15</v>
      </c>
      <c r="AG1" s="39" t="s">
        <v>16</v>
      </c>
      <c r="AI1" s="3" t="s">
        <v>23</v>
      </c>
      <c r="AJ1" s="3" t="s">
        <v>36</v>
      </c>
    </row>
    <row r="2" spans="1:36" s="6" customFormat="1" x14ac:dyDescent="0.35">
      <c r="A2" s="6" t="s">
        <v>42</v>
      </c>
      <c r="B2" s="7">
        <f>99+547</f>
        <v>646</v>
      </c>
      <c r="C2" s="7">
        <f t="shared" ref="C2:C30" si="0">B2/60</f>
        <v>10.766666666666667</v>
      </c>
      <c r="D2" s="7">
        <v>1</v>
      </c>
      <c r="E2" s="6">
        <v>0.8</v>
      </c>
      <c r="H2" s="38">
        <v>31</v>
      </c>
      <c r="I2" s="7">
        <v>15</v>
      </c>
      <c r="J2" s="19">
        <v>5.0000000000000001E-3</v>
      </c>
      <c r="K2" s="7">
        <v>0.9</v>
      </c>
      <c r="L2" s="7">
        <v>0</v>
      </c>
      <c r="M2" s="7">
        <v>5</v>
      </c>
      <c r="N2" s="7">
        <v>50</v>
      </c>
      <c r="O2" s="7">
        <v>0</v>
      </c>
      <c r="P2" s="7">
        <v>0</v>
      </c>
      <c r="Q2" s="7">
        <v>31</v>
      </c>
      <c r="R2" s="7">
        <v>0</v>
      </c>
      <c r="S2" s="7">
        <v>0</v>
      </c>
      <c r="T2" s="7">
        <v>0</v>
      </c>
      <c r="U2" s="7">
        <v>0</v>
      </c>
      <c r="V2" s="7">
        <v>1000</v>
      </c>
      <c r="W2" s="7">
        <v>0</v>
      </c>
      <c r="X2" s="7"/>
      <c r="Y2" s="7"/>
      <c r="Z2" s="7">
        <v>0</v>
      </c>
      <c r="AA2" s="7">
        <v>0.9</v>
      </c>
      <c r="AB2" s="7">
        <v>0</v>
      </c>
      <c r="AC2" s="7">
        <v>0.1</v>
      </c>
      <c r="AD2" s="7">
        <v>0.1</v>
      </c>
      <c r="AE2" s="7"/>
      <c r="AF2" s="7">
        <v>0.75521480469713698</v>
      </c>
      <c r="AG2" s="40">
        <v>0.67285623586355503</v>
      </c>
      <c r="AH2" s="6">
        <f t="shared" ref="AH2:AH23" si="1">AG2-AF2</f>
        <v>-8.2358568833581947E-2</v>
      </c>
      <c r="AI2" s="7"/>
      <c r="AJ2" s="7"/>
    </row>
    <row r="3" spans="1:36" s="21" customFormat="1" x14ac:dyDescent="0.35">
      <c r="A3" s="21" t="s">
        <v>42</v>
      </c>
      <c r="B3" s="13">
        <v>108</v>
      </c>
      <c r="C3" s="7">
        <f t="shared" si="0"/>
        <v>1.8</v>
      </c>
      <c r="D3" s="13">
        <v>1</v>
      </c>
      <c r="E3" s="21">
        <v>0.8</v>
      </c>
      <c r="F3" s="6">
        <v>0.01</v>
      </c>
      <c r="G3" s="6">
        <v>5.0000000000000002E-5</v>
      </c>
      <c r="H3" s="38" t="s">
        <v>76</v>
      </c>
      <c r="I3" s="7">
        <v>15</v>
      </c>
      <c r="J3" s="19">
        <v>5.0000000000000001E-3</v>
      </c>
      <c r="K3" s="7">
        <v>0.9</v>
      </c>
      <c r="L3" s="7">
        <v>0</v>
      </c>
      <c r="M3" s="7">
        <v>5</v>
      </c>
      <c r="N3" s="7">
        <v>50</v>
      </c>
      <c r="O3" s="7">
        <v>0</v>
      </c>
      <c r="P3" s="7">
        <v>0</v>
      </c>
      <c r="Q3" s="7">
        <v>31</v>
      </c>
      <c r="R3" s="7">
        <v>0</v>
      </c>
      <c r="S3" s="7">
        <v>0</v>
      </c>
      <c r="T3" s="7">
        <v>0</v>
      </c>
      <c r="U3" s="7">
        <v>0</v>
      </c>
      <c r="V3" s="7">
        <v>1000</v>
      </c>
      <c r="W3" s="7">
        <v>0</v>
      </c>
      <c r="X3" s="7"/>
      <c r="Y3" s="7"/>
      <c r="Z3" s="7">
        <v>0</v>
      </c>
      <c r="AA3" s="7">
        <v>0.9</v>
      </c>
      <c r="AB3" s="7">
        <v>0</v>
      </c>
      <c r="AC3" s="7">
        <v>0.1</v>
      </c>
      <c r="AD3" s="7">
        <v>0.1</v>
      </c>
      <c r="AE3" s="13">
        <v>0.75680000000000003</v>
      </c>
      <c r="AF3" s="13">
        <v>0.75512134236523298</v>
      </c>
      <c r="AG3" s="41">
        <v>0.672497143397913</v>
      </c>
      <c r="AH3" s="6">
        <f t="shared" si="1"/>
        <v>-8.2624198967319984E-2</v>
      </c>
      <c r="AI3" s="13"/>
      <c r="AJ3" s="13"/>
    </row>
    <row r="4" spans="1:36" s="21" customFormat="1" x14ac:dyDescent="0.35">
      <c r="A4" s="21" t="s">
        <v>42</v>
      </c>
      <c r="B4" s="13">
        <f>105+345</f>
        <v>450</v>
      </c>
      <c r="C4" s="7">
        <f t="shared" si="0"/>
        <v>7.5</v>
      </c>
      <c r="D4" s="13">
        <v>1</v>
      </c>
      <c r="E4" s="21">
        <v>0.8</v>
      </c>
      <c r="F4" s="6"/>
      <c r="G4" s="6"/>
      <c r="H4" s="38">
        <v>33</v>
      </c>
      <c r="I4" s="7">
        <v>15</v>
      </c>
      <c r="J4" s="19">
        <v>5.0000000000000001E-3</v>
      </c>
      <c r="K4" s="7">
        <v>0.9</v>
      </c>
      <c r="L4" s="7">
        <v>0</v>
      </c>
      <c r="M4" s="7">
        <v>5</v>
      </c>
      <c r="N4" s="7">
        <v>50</v>
      </c>
      <c r="O4" s="7">
        <v>0</v>
      </c>
      <c r="P4" s="7">
        <v>0</v>
      </c>
      <c r="Q4" s="7">
        <v>31</v>
      </c>
      <c r="R4" s="7">
        <v>0</v>
      </c>
      <c r="S4" s="7">
        <v>0</v>
      </c>
      <c r="T4" s="7">
        <v>0</v>
      </c>
      <c r="U4" s="7">
        <v>0</v>
      </c>
      <c r="V4" s="7">
        <v>1000</v>
      </c>
      <c r="W4" s="7">
        <v>0</v>
      </c>
      <c r="X4" s="7"/>
      <c r="Y4" s="7"/>
      <c r="Z4" s="7">
        <v>0</v>
      </c>
      <c r="AA4" s="7">
        <v>0.9</v>
      </c>
      <c r="AB4" s="7">
        <v>0</v>
      </c>
      <c r="AC4" s="7">
        <v>0.1</v>
      </c>
      <c r="AD4" s="7">
        <v>0.1</v>
      </c>
      <c r="AE4" s="13"/>
      <c r="AF4" s="37">
        <v>0.75517657998766197</v>
      </c>
      <c r="AG4" s="41">
        <v>0.67266319541642605</v>
      </c>
      <c r="AH4" s="6">
        <f t="shared" si="1"/>
        <v>-8.2513384571235915E-2</v>
      </c>
      <c r="AI4" s="13"/>
      <c r="AJ4" s="13"/>
    </row>
    <row r="5" spans="1:36" s="21" customFormat="1" x14ac:dyDescent="0.35">
      <c r="A5" s="21" t="s">
        <v>42</v>
      </c>
      <c r="B5" s="13">
        <v>107</v>
      </c>
      <c r="C5" s="7">
        <f t="shared" si="0"/>
        <v>1.7833333333333334</v>
      </c>
      <c r="D5" s="13">
        <v>1</v>
      </c>
      <c r="E5" s="21">
        <v>0.8</v>
      </c>
      <c r="F5" s="6">
        <v>0.01</v>
      </c>
      <c r="G5" s="6">
        <v>3.0000000000000001E-6</v>
      </c>
      <c r="H5" s="38" t="s">
        <v>77</v>
      </c>
      <c r="I5" s="7">
        <v>15</v>
      </c>
      <c r="J5" s="19">
        <v>5.0000000000000001E-3</v>
      </c>
      <c r="K5" s="7">
        <v>0.9</v>
      </c>
      <c r="L5" s="7">
        <v>0</v>
      </c>
      <c r="M5" s="7">
        <v>5</v>
      </c>
      <c r="N5" s="7">
        <v>50</v>
      </c>
      <c r="O5" s="7">
        <v>0</v>
      </c>
      <c r="P5" s="7">
        <v>0</v>
      </c>
      <c r="Q5" s="7">
        <v>31</v>
      </c>
      <c r="R5" s="7">
        <v>0</v>
      </c>
      <c r="S5" s="7">
        <v>0</v>
      </c>
      <c r="T5" s="7">
        <v>0</v>
      </c>
      <c r="U5" s="7">
        <v>0</v>
      </c>
      <c r="V5" s="7">
        <v>1000</v>
      </c>
      <c r="W5" s="7">
        <v>0</v>
      </c>
      <c r="X5" s="7"/>
      <c r="Y5" s="7"/>
      <c r="Z5" s="7">
        <v>0</v>
      </c>
      <c r="AA5" s="7">
        <v>0.9</v>
      </c>
      <c r="AB5" s="7">
        <v>0</v>
      </c>
      <c r="AC5" s="7">
        <v>0.1</v>
      </c>
      <c r="AD5" s="7">
        <v>0.1</v>
      </c>
      <c r="AE5" s="13">
        <v>0.75660000000000005</v>
      </c>
      <c r="AF5" s="13">
        <v>0.75526385874430702</v>
      </c>
      <c r="AG5" s="41">
        <v>0.67258999518197904</v>
      </c>
      <c r="AH5" s="6">
        <f t="shared" si="1"/>
        <v>-8.2673863562327976E-2</v>
      </c>
      <c r="AI5" s="13"/>
      <c r="AJ5" s="13"/>
    </row>
    <row r="6" spans="1:36" s="21" customFormat="1" x14ac:dyDescent="0.35">
      <c r="A6" s="21" t="s">
        <v>42</v>
      </c>
      <c r="B6" s="13">
        <v>103</v>
      </c>
      <c r="C6" s="7">
        <f t="shared" si="0"/>
        <v>1.7166666666666666</v>
      </c>
      <c r="D6" s="13">
        <v>0.8</v>
      </c>
      <c r="E6" s="21">
        <v>0.8</v>
      </c>
      <c r="F6" s="6"/>
      <c r="G6" s="6"/>
      <c r="H6" s="38">
        <v>33</v>
      </c>
      <c r="I6" s="7">
        <v>15</v>
      </c>
      <c r="J6" s="19">
        <v>5.0000000000000001E-3</v>
      </c>
      <c r="K6" s="7">
        <v>0.9</v>
      </c>
      <c r="L6" s="7">
        <v>0</v>
      </c>
      <c r="M6" s="7">
        <v>5</v>
      </c>
      <c r="N6" s="7">
        <v>50</v>
      </c>
      <c r="O6" s="7">
        <v>0</v>
      </c>
      <c r="P6" s="7">
        <v>0</v>
      </c>
      <c r="Q6" s="7">
        <v>31</v>
      </c>
      <c r="R6" s="7">
        <v>0</v>
      </c>
      <c r="S6" s="7">
        <v>0</v>
      </c>
      <c r="T6" s="7">
        <v>0</v>
      </c>
      <c r="U6" s="7">
        <v>0</v>
      </c>
      <c r="V6" s="7">
        <v>1000</v>
      </c>
      <c r="W6" s="7">
        <v>0</v>
      </c>
      <c r="X6" s="7"/>
      <c r="Y6" s="7"/>
      <c r="Z6" s="7">
        <v>0</v>
      </c>
      <c r="AA6" s="7">
        <v>0.9</v>
      </c>
      <c r="AB6" s="7">
        <v>0</v>
      </c>
      <c r="AC6" s="7">
        <v>0.1</v>
      </c>
      <c r="AD6" s="7">
        <v>0.1</v>
      </c>
      <c r="AE6" s="13"/>
      <c r="AF6" s="37">
        <v>0.75516491992396495</v>
      </c>
      <c r="AG6" s="41">
        <v>0.69617444767450098</v>
      </c>
      <c r="AH6" s="6">
        <f t="shared" si="1"/>
        <v>-5.8990472249463966E-2</v>
      </c>
      <c r="AI6" s="13"/>
      <c r="AJ6" s="13"/>
    </row>
    <row r="7" spans="1:36" s="21" customFormat="1" x14ac:dyDescent="0.35">
      <c r="A7" s="21" t="s">
        <v>42</v>
      </c>
      <c r="B7" s="13">
        <v>110</v>
      </c>
      <c r="C7" s="7">
        <f t="shared" si="0"/>
        <v>1.8333333333333333</v>
      </c>
      <c r="D7" s="13">
        <v>0.8</v>
      </c>
      <c r="E7" s="21">
        <v>0.8</v>
      </c>
      <c r="F7" s="6">
        <v>0.01</v>
      </c>
      <c r="G7" s="6">
        <v>1.0000000000000001E-5</v>
      </c>
      <c r="H7" s="38" t="s">
        <v>79</v>
      </c>
      <c r="I7" s="7">
        <v>15</v>
      </c>
      <c r="J7" s="19">
        <v>5.0000000000000001E-3</v>
      </c>
      <c r="K7" s="7">
        <v>0.9</v>
      </c>
      <c r="L7" s="7">
        <v>0</v>
      </c>
      <c r="M7" s="7">
        <v>5</v>
      </c>
      <c r="N7" s="7">
        <v>50</v>
      </c>
      <c r="O7" s="7">
        <v>0</v>
      </c>
      <c r="P7" s="7">
        <v>0</v>
      </c>
      <c r="Q7" s="7">
        <v>31</v>
      </c>
      <c r="R7" s="7">
        <v>0</v>
      </c>
      <c r="S7" s="7">
        <v>0</v>
      </c>
      <c r="T7" s="7">
        <v>0</v>
      </c>
      <c r="U7" s="7">
        <v>0</v>
      </c>
      <c r="V7" s="7">
        <v>1000</v>
      </c>
      <c r="W7" s="7">
        <v>0</v>
      </c>
      <c r="X7" s="7"/>
      <c r="Y7" s="7"/>
      <c r="Z7" s="7">
        <v>0</v>
      </c>
      <c r="AA7" s="7">
        <v>0.9</v>
      </c>
      <c r="AB7" s="7">
        <v>0</v>
      </c>
      <c r="AC7" s="7">
        <v>0.1</v>
      </c>
      <c r="AD7" s="7">
        <v>0.1</v>
      </c>
      <c r="AE7" s="13">
        <v>0.75649999999999995</v>
      </c>
      <c r="AF7" s="37">
        <v>0.75515163558082798</v>
      </c>
      <c r="AG7" s="41">
        <v>0.69624182205082197</v>
      </c>
      <c r="AH7" s="6">
        <f t="shared" si="1"/>
        <v>-5.8909813530006017E-2</v>
      </c>
      <c r="AI7" s="13"/>
      <c r="AJ7" s="13"/>
    </row>
    <row r="8" spans="1:36" s="21" customFormat="1" x14ac:dyDescent="0.35">
      <c r="A8" s="21" t="s">
        <v>42</v>
      </c>
      <c r="B8" s="13">
        <v>115</v>
      </c>
      <c r="C8" s="7">
        <f t="shared" si="0"/>
        <v>1.9166666666666667</v>
      </c>
      <c r="D8" s="13">
        <v>0.8</v>
      </c>
      <c r="E8" s="21">
        <v>0.8</v>
      </c>
      <c r="F8" s="6"/>
      <c r="G8" s="6"/>
      <c r="H8" s="13">
        <v>21</v>
      </c>
      <c r="I8" s="7">
        <v>15</v>
      </c>
      <c r="J8" s="19">
        <v>5.0000000000000001E-3</v>
      </c>
      <c r="K8" s="7">
        <v>0.9</v>
      </c>
      <c r="L8" s="7">
        <v>0</v>
      </c>
      <c r="M8" s="7">
        <v>5</v>
      </c>
      <c r="N8" s="7">
        <v>50</v>
      </c>
      <c r="O8" s="7">
        <v>0</v>
      </c>
      <c r="P8" s="7">
        <v>0</v>
      </c>
      <c r="Q8" s="7">
        <v>31</v>
      </c>
      <c r="R8" s="7">
        <v>0</v>
      </c>
      <c r="S8" s="7">
        <v>0</v>
      </c>
      <c r="T8" s="7">
        <v>0</v>
      </c>
      <c r="U8" s="7">
        <v>0</v>
      </c>
      <c r="V8" s="7">
        <v>1000</v>
      </c>
      <c r="W8" s="7">
        <v>0</v>
      </c>
      <c r="X8" s="7"/>
      <c r="Y8" s="7"/>
      <c r="Z8" s="7">
        <v>0</v>
      </c>
      <c r="AA8" s="7">
        <v>0.9</v>
      </c>
      <c r="AB8" s="7">
        <v>0</v>
      </c>
      <c r="AC8" s="7">
        <v>0.1</v>
      </c>
      <c r="AD8" s="7">
        <v>0.1</v>
      </c>
      <c r="AE8" s="13"/>
      <c r="AF8" s="37">
        <v>0.75540546116315899</v>
      </c>
      <c r="AG8" s="41">
        <v>0.695728580621499</v>
      </c>
      <c r="AH8" s="6">
        <f t="shared" si="1"/>
        <v>-5.9676880541659982E-2</v>
      </c>
      <c r="AI8" s="13"/>
      <c r="AJ8" s="13"/>
    </row>
    <row r="9" spans="1:36" s="6" customFormat="1" x14ac:dyDescent="0.35">
      <c r="A9" s="6" t="s">
        <v>42</v>
      </c>
      <c r="B9" s="7">
        <v>73</v>
      </c>
      <c r="C9" s="7">
        <f t="shared" si="0"/>
        <v>1.2166666666666666</v>
      </c>
      <c r="D9" s="7">
        <v>0.8</v>
      </c>
      <c r="E9" s="6">
        <v>0.8</v>
      </c>
      <c r="F9" s="6">
        <v>0.01</v>
      </c>
      <c r="G9" s="6">
        <v>1.0000000000000001E-5</v>
      </c>
      <c r="H9" s="7" t="s">
        <v>80</v>
      </c>
      <c r="I9" s="7">
        <v>15</v>
      </c>
      <c r="J9" s="19">
        <v>5.0000000000000001E-3</v>
      </c>
      <c r="K9" s="7">
        <v>0.9</v>
      </c>
      <c r="L9" s="7">
        <v>0</v>
      </c>
      <c r="M9" s="7">
        <v>5</v>
      </c>
      <c r="N9" s="7">
        <v>50</v>
      </c>
      <c r="O9" s="7">
        <v>0</v>
      </c>
      <c r="P9" s="7">
        <v>0</v>
      </c>
      <c r="Q9" s="7">
        <v>31</v>
      </c>
      <c r="R9" s="7">
        <v>0</v>
      </c>
      <c r="S9" s="7">
        <v>0</v>
      </c>
      <c r="T9" s="7">
        <v>0</v>
      </c>
      <c r="U9" s="7">
        <v>0</v>
      </c>
      <c r="V9" s="7">
        <v>1000</v>
      </c>
      <c r="W9" s="7">
        <v>0</v>
      </c>
      <c r="X9" s="7"/>
      <c r="Y9" s="7"/>
      <c r="Z9" s="7">
        <v>0</v>
      </c>
      <c r="AA9" s="7">
        <v>0.9</v>
      </c>
      <c r="AB9" s="7">
        <v>0</v>
      </c>
      <c r="AC9" s="7">
        <v>0.1</v>
      </c>
      <c r="AD9" s="7">
        <v>0.1</v>
      </c>
      <c r="AE9" s="7">
        <v>0.75649999999999995</v>
      </c>
      <c r="AF9" s="43">
        <v>0.74641632217107101</v>
      </c>
      <c r="AG9" s="40">
        <v>0.68702752319341098</v>
      </c>
      <c r="AH9" s="6">
        <f t="shared" si="1"/>
        <v>-5.9388798977660029E-2</v>
      </c>
      <c r="AI9" s="7"/>
      <c r="AJ9" s="7"/>
    </row>
    <row r="10" spans="1:36" s="21" customFormat="1" ht="15" thickBot="1" x14ac:dyDescent="0.4">
      <c r="A10" s="21" t="s">
        <v>42</v>
      </c>
      <c r="B10" s="13">
        <f>196+1096</f>
        <v>1292</v>
      </c>
      <c r="C10" s="13">
        <f t="shared" si="0"/>
        <v>21.533333333333335</v>
      </c>
      <c r="D10" s="13">
        <v>0.8</v>
      </c>
      <c r="E10" s="21">
        <v>0.8</v>
      </c>
      <c r="H10" s="13">
        <v>42</v>
      </c>
      <c r="I10" s="7">
        <v>15</v>
      </c>
      <c r="J10" s="19">
        <v>5.0000000000000001E-3</v>
      </c>
      <c r="K10" s="7">
        <v>0.9</v>
      </c>
      <c r="L10" s="7">
        <v>0</v>
      </c>
      <c r="M10" s="7">
        <v>5</v>
      </c>
      <c r="N10" s="7">
        <v>50</v>
      </c>
      <c r="O10" s="7">
        <v>0</v>
      </c>
      <c r="P10" s="7">
        <v>0</v>
      </c>
      <c r="Q10" s="7">
        <v>31</v>
      </c>
      <c r="R10" s="7">
        <v>0</v>
      </c>
      <c r="S10" s="7">
        <v>0</v>
      </c>
      <c r="T10" s="7">
        <v>0</v>
      </c>
      <c r="U10" s="7">
        <v>0</v>
      </c>
      <c r="V10" s="7">
        <v>1000</v>
      </c>
      <c r="W10" s="7">
        <v>0</v>
      </c>
      <c r="X10" s="7"/>
      <c r="Y10" s="7"/>
      <c r="Z10" s="7">
        <v>0</v>
      </c>
      <c r="AA10" s="7">
        <v>0.9</v>
      </c>
      <c r="AB10" s="7">
        <v>0</v>
      </c>
      <c r="AC10" s="7">
        <v>0.1</v>
      </c>
      <c r="AD10" s="7">
        <v>0.1</v>
      </c>
      <c r="AE10" s="13">
        <v>0.75770000000000004</v>
      </c>
      <c r="AF10" s="37">
        <v>0.75583147733615497</v>
      </c>
      <c r="AG10" s="41">
        <v>0.69492122062395201</v>
      </c>
      <c r="AH10" s="21">
        <f t="shared" si="1"/>
        <v>-6.0910256712202959E-2</v>
      </c>
      <c r="AI10" s="13"/>
      <c r="AJ10" s="13"/>
    </row>
    <row r="11" spans="1:36" s="45" customFormat="1" x14ac:dyDescent="0.35">
      <c r="A11" s="45" t="s">
        <v>53</v>
      </c>
      <c r="B11" s="44">
        <v>1325</v>
      </c>
      <c r="C11" s="44">
        <f t="shared" si="0"/>
        <v>22.083333333333332</v>
      </c>
      <c r="D11" s="44">
        <v>0.8</v>
      </c>
      <c r="E11" s="45">
        <v>0.8</v>
      </c>
      <c r="F11" s="45" t="s">
        <v>32</v>
      </c>
      <c r="G11" s="45" t="s">
        <v>47</v>
      </c>
      <c r="H11" s="44">
        <v>21</v>
      </c>
      <c r="I11" s="44">
        <v>5</v>
      </c>
      <c r="J11" s="46" t="s">
        <v>60</v>
      </c>
      <c r="K11" s="44"/>
      <c r="L11" s="44"/>
      <c r="M11" s="44">
        <v>7</v>
      </c>
      <c r="N11" s="44"/>
      <c r="O11" s="44"/>
      <c r="P11" s="44"/>
      <c r="Q11" s="44"/>
      <c r="R11" s="44"/>
      <c r="S11" s="44"/>
      <c r="T11" s="44"/>
      <c r="U11" s="44"/>
      <c r="V11" s="47">
        <v>2000</v>
      </c>
      <c r="W11" s="46">
        <v>10</v>
      </c>
      <c r="X11" s="46" t="s">
        <v>27</v>
      </c>
      <c r="Y11" s="46">
        <v>64</v>
      </c>
      <c r="Z11" s="44"/>
      <c r="AA11" s="44"/>
      <c r="AB11" s="44"/>
      <c r="AC11" s="44"/>
      <c r="AD11" s="44"/>
      <c r="AE11" s="44">
        <v>0.75629999999999997</v>
      </c>
      <c r="AF11" s="37">
        <v>0.75474334587240099</v>
      </c>
      <c r="AG11" s="48">
        <v>0.68921229771481096</v>
      </c>
      <c r="AH11" s="44">
        <f t="shared" si="1"/>
        <v>-6.5531048157590033E-2</v>
      </c>
      <c r="AI11" s="44"/>
    </row>
    <row r="12" spans="1:36" s="49" customFormat="1" x14ac:dyDescent="0.35">
      <c r="A12" s="49" t="s">
        <v>53</v>
      </c>
      <c r="B12" s="38">
        <v>1470</v>
      </c>
      <c r="C12" s="38">
        <f t="shared" si="0"/>
        <v>24.5</v>
      </c>
      <c r="D12" s="38">
        <f>1/8</f>
        <v>0.125</v>
      </c>
      <c r="E12" s="49">
        <v>0.8</v>
      </c>
      <c r="H12" s="38">
        <v>42</v>
      </c>
      <c r="I12" s="38">
        <v>5</v>
      </c>
      <c r="J12" s="50" t="s">
        <v>60</v>
      </c>
      <c r="K12" s="38"/>
      <c r="L12" s="38"/>
      <c r="M12" s="38">
        <v>7</v>
      </c>
      <c r="N12" s="38"/>
      <c r="O12" s="38"/>
      <c r="P12" s="38"/>
      <c r="Q12" s="38"/>
      <c r="R12" s="38"/>
      <c r="S12" s="38"/>
      <c r="T12" s="38"/>
      <c r="U12" s="38"/>
      <c r="V12" s="51">
        <v>2000</v>
      </c>
      <c r="W12" s="50">
        <v>10</v>
      </c>
      <c r="X12" s="50" t="s">
        <v>27</v>
      </c>
      <c r="Y12" s="50">
        <v>64</v>
      </c>
      <c r="Z12" s="38"/>
      <c r="AA12" s="38"/>
      <c r="AB12" s="38"/>
      <c r="AC12" s="38"/>
      <c r="AD12" s="38"/>
      <c r="AE12" s="38" t="s">
        <v>81</v>
      </c>
      <c r="AF12" s="37">
        <v>0.75483533665561897</v>
      </c>
      <c r="AG12" s="52">
        <v>0.69008842422387096</v>
      </c>
      <c r="AH12" s="38">
        <f t="shared" si="1"/>
        <v>-6.4746912431748016E-2</v>
      </c>
      <c r="AI12" s="38"/>
    </row>
    <row r="13" spans="1:36" s="49" customFormat="1" x14ac:dyDescent="0.35">
      <c r="A13" s="49" t="s">
        <v>53</v>
      </c>
      <c r="B13" s="38">
        <v>961</v>
      </c>
      <c r="C13" s="38">
        <f t="shared" si="0"/>
        <v>16.016666666666666</v>
      </c>
      <c r="D13" s="38">
        <f>1/8</f>
        <v>0.125</v>
      </c>
      <c r="E13" s="49">
        <v>0.8</v>
      </c>
      <c r="H13" s="38" t="s">
        <v>82</v>
      </c>
      <c r="I13" s="38">
        <v>5</v>
      </c>
      <c r="J13" s="50" t="s">
        <v>60</v>
      </c>
      <c r="K13" s="38"/>
      <c r="L13" s="38"/>
      <c r="M13" s="38">
        <v>7</v>
      </c>
      <c r="N13" s="38"/>
      <c r="O13" s="38"/>
      <c r="P13" s="38"/>
      <c r="Q13" s="38"/>
      <c r="R13" s="38"/>
      <c r="S13" s="38"/>
      <c r="T13" s="38"/>
      <c r="U13" s="38"/>
      <c r="V13" s="51">
        <v>2000</v>
      </c>
      <c r="W13" s="50">
        <v>10</v>
      </c>
      <c r="X13" s="50" t="s">
        <v>27</v>
      </c>
      <c r="Y13" s="50">
        <v>64</v>
      </c>
      <c r="Z13" s="38"/>
      <c r="AA13" s="38"/>
      <c r="AB13" s="38"/>
      <c r="AC13" s="38"/>
      <c r="AD13" s="38"/>
      <c r="AE13" s="38">
        <v>0.75670000000000004</v>
      </c>
      <c r="AF13" s="37">
        <v>0.75519294076454302</v>
      </c>
      <c r="AG13" s="52">
        <v>0.68905197750366498</v>
      </c>
      <c r="AH13" s="38">
        <f t="shared" si="1"/>
        <v>-6.6140963260878038E-2</v>
      </c>
      <c r="AI13" s="38"/>
    </row>
    <row r="14" spans="1:36" s="49" customFormat="1" x14ac:dyDescent="0.35">
      <c r="A14" s="49" t="s">
        <v>53</v>
      </c>
      <c r="B14" s="38">
        <v>1235</v>
      </c>
      <c r="C14" s="38">
        <f t="shared" si="0"/>
        <v>20.583333333333332</v>
      </c>
      <c r="D14" s="38">
        <f t="shared" ref="D14:D15" si="2">1/8</f>
        <v>0.125</v>
      </c>
      <c r="E14" s="49">
        <v>0.8</v>
      </c>
      <c r="H14" s="38">
        <v>42</v>
      </c>
      <c r="I14" s="38">
        <v>5</v>
      </c>
      <c r="J14" s="50" t="s">
        <v>60</v>
      </c>
      <c r="K14" s="38"/>
      <c r="L14" s="38"/>
      <c r="M14" s="38">
        <v>7</v>
      </c>
      <c r="N14" s="38"/>
      <c r="O14" s="38"/>
      <c r="P14" s="38"/>
      <c r="Q14" s="38"/>
      <c r="R14" s="38"/>
      <c r="S14" s="38"/>
      <c r="T14" s="38"/>
      <c r="U14" s="38"/>
      <c r="V14" s="51">
        <v>2000</v>
      </c>
      <c r="W14" s="50">
        <v>10</v>
      </c>
      <c r="X14" s="50" t="s">
        <v>27</v>
      </c>
      <c r="Y14" s="50">
        <v>64</v>
      </c>
      <c r="Z14" s="38"/>
      <c r="AA14" s="38"/>
      <c r="AB14" s="38"/>
      <c r="AC14" s="38"/>
      <c r="AD14" s="38"/>
      <c r="AE14" s="38"/>
      <c r="AF14" s="37"/>
      <c r="AG14" s="52"/>
      <c r="AH14" s="38">
        <f t="shared" si="1"/>
        <v>0</v>
      </c>
      <c r="AI14" s="38"/>
    </row>
    <row r="15" spans="1:36" s="49" customFormat="1" x14ac:dyDescent="0.35">
      <c r="A15" s="49" t="s">
        <v>53</v>
      </c>
      <c r="B15" s="38">
        <f>839+40</f>
        <v>879</v>
      </c>
      <c r="C15" s="38">
        <f t="shared" si="0"/>
        <v>14.65</v>
      </c>
      <c r="D15" s="38">
        <f t="shared" si="2"/>
        <v>0.125</v>
      </c>
      <c r="E15" s="49">
        <v>0.8</v>
      </c>
      <c r="F15" s="49" t="s">
        <v>32</v>
      </c>
      <c r="G15" s="49" t="s">
        <v>83</v>
      </c>
      <c r="H15" s="38" t="s">
        <v>84</v>
      </c>
      <c r="I15" s="38">
        <v>5</v>
      </c>
      <c r="J15" s="50" t="s">
        <v>60</v>
      </c>
      <c r="K15" s="38"/>
      <c r="L15" s="38"/>
      <c r="M15" s="38">
        <v>7</v>
      </c>
      <c r="N15" s="38"/>
      <c r="O15" s="38"/>
      <c r="P15" s="38"/>
      <c r="Q15" s="38"/>
      <c r="R15" s="38"/>
      <c r="S15" s="38"/>
      <c r="T15" s="38"/>
      <c r="U15" s="38"/>
      <c r="V15" s="51">
        <v>2000</v>
      </c>
      <c r="W15" s="50">
        <v>10</v>
      </c>
      <c r="X15" s="50" t="s">
        <v>27</v>
      </c>
      <c r="Y15" s="50">
        <v>64</v>
      </c>
      <c r="Z15" s="38"/>
      <c r="AA15" s="38"/>
      <c r="AB15" s="38"/>
      <c r="AC15" s="38"/>
      <c r="AD15" s="38"/>
      <c r="AE15" s="38">
        <v>0.75619999999999998</v>
      </c>
      <c r="AF15" s="37">
        <v>0.75443524107331905</v>
      </c>
      <c r="AG15" s="52">
        <v>0.68745993937823802</v>
      </c>
      <c r="AH15" s="38">
        <f t="shared" si="1"/>
        <v>-6.6975301695081035E-2</v>
      </c>
      <c r="AI15" s="38"/>
    </row>
    <row r="16" spans="1:36" x14ac:dyDescent="0.35">
      <c r="A16" s="21" t="s">
        <v>42</v>
      </c>
      <c r="B16" s="13">
        <f>200+726</f>
        <v>926</v>
      </c>
      <c r="C16" s="13">
        <f t="shared" si="0"/>
        <v>15.433333333333334</v>
      </c>
      <c r="D16" s="13">
        <v>0.125</v>
      </c>
      <c r="E16" s="21">
        <v>0.8</v>
      </c>
      <c r="H16" s="13">
        <v>42</v>
      </c>
      <c r="I16" s="7">
        <v>15</v>
      </c>
      <c r="J16" s="19">
        <v>5.0000000000000001E-3</v>
      </c>
      <c r="K16" s="7">
        <v>0.9</v>
      </c>
      <c r="L16" s="7">
        <v>0</v>
      </c>
      <c r="M16" s="7">
        <v>5</v>
      </c>
      <c r="N16" s="7">
        <v>50</v>
      </c>
      <c r="O16" s="7">
        <v>0</v>
      </c>
      <c r="P16" s="7">
        <v>0</v>
      </c>
      <c r="Q16" s="7">
        <v>31</v>
      </c>
      <c r="R16" s="7">
        <v>0</v>
      </c>
      <c r="S16" s="7">
        <v>0</v>
      </c>
      <c r="T16" s="7">
        <v>0</v>
      </c>
      <c r="U16" s="7">
        <v>0</v>
      </c>
      <c r="V16" s="7">
        <v>1000</v>
      </c>
      <c r="W16" s="7">
        <v>0</v>
      </c>
      <c r="X16" s="7"/>
      <c r="Y16" s="7"/>
      <c r="Z16" s="7">
        <v>0</v>
      </c>
      <c r="AA16" s="7">
        <v>0.9</v>
      </c>
      <c r="AB16" s="7">
        <v>0</v>
      </c>
      <c r="AC16" s="7">
        <v>0.1</v>
      </c>
      <c r="AD16" s="7">
        <v>0.1</v>
      </c>
      <c r="AF16" s="37">
        <v>0.75553041512180696</v>
      </c>
      <c r="AG16" s="42">
        <v>0.70105627188430597</v>
      </c>
      <c r="AH16" s="38">
        <f t="shared" si="1"/>
        <v>-5.4474143237500994E-2</v>
      </c>
      <c r="AJ16" s="1"/>
    </row>
    <row r="17" spans="1:36" x14ac:dyDescent="0.35">
      <c r="A17" s="21" t="s">
        <v>42</v>
      </c>
      <c r="B17" s="13">
        <v>124</v>
      </c>
      <c r="C17" s="13">
        <f t="shared" si="0"/>
        <v>2.0666666666666669</v>
      </c>
      <c r="D17" s="13">
        <v>0.125</v>
      </c>
      <c r="E17" s="21">
        <v>0.8</v>
      </c>
      <c r="F17" s="6"/>
      <c r="G17" s="6">
        <v>1.0000000000000001E-5</v>
      </c>
      <c r="H17" s="7" t="s">
        <v>85</v>
      </c>
      <c r="I17" s="7">
        <v>15</v>
      </c>
      <c r="J17" s="19">
        <v>5.0000000000000001E-3</v>
      </c>
      <c r="K17" s="7">
        <v>0.9</v>
      </c>
      <c r="L17" s="7">
        <v>0</v>
      </c>
      <c r="M17" s="7">
        <v>5</v>
      </c>
      <c r="N17" s="7">
        <v>50</v>
      </c>
      <c r="O17" s="7">
        <v>0</v>
      </c>
      <c r="P17" s="7">
        <v>0</v>
      </c>
      <c r="Q17" s="7">
        <v>31</v>
      </c>
      <c r="R17" s="7">
        <v>0</v>
      </c>
      <c r="S17" s="7">
        <v>0</v>
      </c>
      <c r="T17" s="7">
        <v>0</v>
      </c>
      <c r="U17" s="7">
        <v>0</v>
      </c>
      <c r="V17" s="7">
        <v>1000</v>
      </c>
      <c r="W17" s="7">
        <v>0</v>
      </c>
      <c r="X17" s="7"/>
      <c r="Y17" s="7"/>
      <c r="Z17" s="7">
        <v>0</v>
      </c>
      <c r="AA17" s="7">
        <v>0.9</v>
      </c>
      <c r="AB17" s="7">
        <v>0</v>
      </c>
      <c r="AC17" s="7">
        <v>0.1</v>
      </c>
      <c r="AD17" s="7">
        <v>0.1</v>
      </c>
      <c r="AE17" s="2">
        <v>0.7571</v>
      </c>
      <c r="AF17" s="37">
        <v>0.755501389005795</v>
      </c>
      <c r="AG17" s="42">
        <v>0.69742156073587103</v>
      </c>
      <c r="AH17" s="38">
        <f t="shared" si="1"/>
        <v>-5.8079828269923972E-2</v>
      </c>
      <c r="AJ17" s="1"/>
    </row>
    <row r="18" spans="1:36" x14ac:dyDescent="0.35">
      <c r="A18" s="21" t="s">
        <v>42</v>
      </c>
      <c r="B18" s="13">
        <v>137</v>
      </c>
      <c r="C18" s="13">
        <f t="shared" si="0"/>
        <v>2.2833333333333332</v>
      </c>
      <c r="D18" s="13">
        <v>0.125</v>
      </c>
      <c r="E18" s="21">
        <v>0.8</v>
      </c>
      <c r="G18" s="1">
        <v>1E-4</v>
      </c>
      <c r="H18" s="13" t="s">
        <v>86</v>
      </c>
      <c r="I18" s="7">
        <v>15</v>
      </c>
      <c r="J18" s="19">
        <v>5.0000000000000001E-3</v>
      </c>
      <c r="K18" s="7">
        <v>0.9</v>
      </c>
      <c r="L18" s="7">
        <v>0</v>
      </c>
      <c r="M18" s="7">
        <v>5</v>
      </c>
      <c r="N18" s="7">
        <v>50</v>
      </c>
      <c r="O18" s="7">
        <v>0</v>
      </c>
      <c r="P18" s="7">
        <v>0</v>
      </c>
      <c r="Q18" s="7">
        <v>31</v>
      </c>
      <c r="R18" s="7">
        <v>0</v>
      </c>
      <c r="S18" s="7">
        <v>0</v>
      </c>
      <c r="T18" s="7">
        <v>0</v>
      </c>
      <c r="U18" s="7">
        <v>0</v>
      </c>
      <c r="V18" s="7">
        <v>1000</v>
      </c>
      <c r="W18" s="7">
        <v>0</v>
      </c>
      <c r="X18" s="7"/>
      <c r="Y18" s="7"/>
      <c r="Z18" s="7">
        <v>0</v>
      </c>
      <c r="AA18" s="7">
        <v>0.9</v>
      </c>
      <c r="AB18" s="7">
        <v>0</v>
      </c>
      <c r="AC18" s="7">
        <v>0.1</v>
      </c>
      <c r="AD18" s="7">
        <v>0.1</v>
      </c>
      <c r="AE18" s="2">
        <v>0.75719999999999998</v>
      </c>
      <c r="AF18" s="37">
        <v>0.75569302407997696</v>
      </c>
      <c r="AG18" s="42">
        <v>0.699572850427711</v>
      </c>
      <c r="AH18" s="2">
        <f t="shared" si="1"/>
        <v>-5.6120173652265959E-2</v>
      </c>
      <c r="AJ18" s="1"/>
    </row>
    <row r="19" spans="1:36" x14ac:dyDescent="0.35">
      <c r="A19" s="21" t="s">
        <v>42</v>
      </c>
      <c r="B19" s="13">
        <v>175</v>
      </c>
      <c r="C19" s="13">
        <f t="shared" si="0"/>
        <v>2.9166666666666665</v>
      </c>
      <c r="D19" s="13">
        <v>0.125</v>
      </c>
      <c r="E19" s="21">
        <v>0.8</v>
      </c>
      <c r="G19" s="1">
        <v>9.9999999999999995E-7</v>
      </c>
      <c r="H19" s="13" t="s">
        <v>87</v>
      </c>
      <c r="I19" s="7">
        <v>15</v>
      </c>
      <c r="J19" s="19">
        <v>5.0000000000000001E-3</v>
      </c>
      <c r="K19" s="7">
        <v>0.9</v>
      </c>
      <c r="L19" s="7">
        <v>0</v>
      </c>
      <c r="M19" s="7">
        <v>5</v>
      </c>
      <c r="N19" s="7">
        <v>50</v>
      </c>
      <c r="O19" s="7">
        <v>0</v>
      </c>
      <c r="P19" s="7">
        <v>0</v>
      </c>
      <c r="Q19" s="7">
        <v>31</v>
      </c>
      <c r="R19" s="7">
        <v>0</v>
      </c>
      <c r="S19" s="7">
        <v>0</v>
      </c>
      <c r="T19" s="7">
        <v>0</v>
      </c>
      <c r="U19" s="7">
        <v>0</v>
      </c>
      <c r="V19" s="7">
        <v>1000</v>
      </c>
      <c r="W19" s="7">
        <v>0</v>
      </c>
      <c r="X19" s="7"/>
      <c r="Y19" s="7"/>
      <c r="Z19" s="7">
        <v>0</v>
      </c>
      <c r="AA19" s="7">
        <v>0.9</v>
      </c>
      <c r="AB19" s="7">
        <v>0</v>
      </c>
      <c r="AC19" s="7">
        <v>0.1</v>
      </c>
      <c r="AD19" s="7">
        <v>0.1</v>
      </c>
      <c r="AE19" s="2">
        <v>0.75739999999999996</v>
      </c>
      <c r="AF19" s="37">
        <v>0.75567860920602603</v>
      </c>
      <c r="AG19" s="42">
        <v>0.70126982850416697</v>
      </c>
      <c r="AH19" s="2">
        <f t="shared" si="1"/>
        <v>-5.4408780701859061E-2</v>
      </c>
      <c r="AJ19" s="1"/>
    </row>
    <row r="20" spans="1:36" x14ac:dyDescent="0.35">
      <c r="A20" s="21" t="s">
        <v>42</v>
      </c>
      <c r="B20" s="13">
        <f>207+1091</f>
        <v>1298</v>
      </c>
      <c r="C20" s="13">
        <f t="shared" si="0"/>
        <v>21.633333333333333</v>
      </c>
      <c r="D20" s="13">
        <f>1/9</f>
        <v>0.1111111111111111</v>
      </c>
      <c r="E20" s="21">
        <v>0.8</v>
      </c>
      <c r="G20" s="1">
        <v>9.9999999999999995E-7</v>
      </c>
      <c r="H20" s="13">
        <v>42</v>
      </c>
      <c r="I20" s="7">
        <v>15</v>
      </c>
      <c r="J20" s="19">
        <v>5.0000000000000001E-3</v>
      </c>
      <c r="K20" s="7">
        <v>0.9</v>
      </c>
      <c r="L20" s="7">
        <v>0</v>
      </c>
      <c r="M20" s="7">
        <v>5</v>
      </c>
      <c r="N20" s="7">
        <v>50</v>
      </c>
      <c r="O20" s="7">
        <v>0</v>
      </c>
      <c r="P20" s="7">
        <v>0</v>
      </c>
      <c r="Q20" s="7">
        <v>31</v>
      </c>
      <c r="R20" s="7">
        <v>0</v>
      </c>
      <c r="S20" s="7">
        <v>0</v>
      </c>
      <c r="T20" s="7">
        <v>0</v>
      </c>
      <c r="U20" s="7">
        <v>0</v>
      </c>
      <c r="V20" s="7">
        <v>1000</v>
      </c>
      <c r="W20" s="7">
        <v>0</v>
      </c>
      <c r="X20" s="7"/>
      <c r="Y20" s="7"/>
      <c r="Z20" s="7">
        <v>0</v>
      </c>
      <c r="AA20" s="7">
        <v>0.9</v>
      </c>
      <c r="AB20" s="7">
        <v>0</v>
      </c>
      <c r="AC20" s="7">
        <v>0.1</v>
      </c>
      <c r="AD20" s="7">
        <v>0.1</v>
      </c>
      <c r="AF20" s="37">
        <v>0.75552492327948395</v>
      </c>
      <c r="AG20" s="42">
        <v>0.69972240240186001</v>
      </c>
      <c r="AH20" s="2">
        <f t="shared" si="1"/>
        <v>-5.580252087762394E-2</v>
      </c>
      <c r="AJ20" s="1"/>
    </row>
    <row r="21" spans="1:36" x14ac:dyDescent="0.35">
      <c r="A21" s="21" t="s">
        <v>42</v>
      </c>
      <c r="B21" s="13">
        <f>181</f>
        <v>181</v>
      </c>
      <c r="C21" s="13">
        <f t="shared" si="0"/>
        <v>3.0166666666666666</v>
      </c>
      <c r="D21" s="13">
        <f>1/7</f>
        <v>0.14285714285714285</v>
      </c>
      <c r="E21" s="21">
        <v>0.8</v>
      </c>
      <c r="G21" s="1">
        <v>9.9999999999999995E-7</v>
      </c>
      <c r="H21" s="13" t="s">
        <v>88</v>
      </c>
      <c r="I21" s="7">
        <v>15</v>
      </c>
      <c r="J21" s="19">
        <v>5.0000000000000001E-3</v>
      </c>
      <c r="K21" s="7">
        <v>0.9</v>
      </c>
      <c r="L21" s="7">
        <v>0</v>
      </c>
      <c r="M21" s="7">
        <v>5</v>
      </c>
      <c r="N21" s="7">
        <v>50</v>
      </c>
      <c r="O21" s="7">
        <v>0</v>
      </c>
      <c r="P21" s="7">
        <v>0</v>
      </c>
      <c r="Q21" s="7">
        <v>31</v>
      </c>
      <c r="R21" s="7">
        <v>0</v>
      </c>
      <c r="S21" s="7">
        <v>0</v>
      </c>
      <c r="T21" s="7">
        <v>0</v>
      </c>
      <c r="U21" s="7">
        <v>0</v>
      </c>
      <c r="V21" s="7">
        <v>1000</v>
      </c>
      <c r="W21" s="7">
        <v>0</v>
      </c>
      <c r="X21" s="7"/>
      <c r="Y21" s="7"/>
      <c r="Z21" s="7">
        <v>0</v>
      </c>
      <c r="AA21" s="7">
        <v>0.9</v>
      </c>
      <c r="AB21" s="7">
        <v>0</v>
      </c>
      <c r="AC21" s="7">
        <v>0.1</v>
      </c>
      <c r="AD21" s="7">
        <v>0.1</v>
      </c>
      <c r="AE21" s="2">
        <v>0.75739999999999996</v>
      </c>
      <c r="AF21" s="37">
        <v>0.75552492327948395</v>
      </c>
      <c r="AG21" s="42">
        <v>0.69972240240186001</v>
      </c>
      <c r="AH21" s="2">
        <f t="shared" si="1"/>
        <v>-5.580252087762394E-2</v>
      </c>
      <c r="AJ21" s="1"/>
    </row>
    <row r="22" spans="1:36" x14ac:dyDescent="0.35">
      <c r="A22" s="21" t="s">
        <v>42</v>
      </c>
      <c r="B22" s="13">
        <f>684+223</f>
        <v>907</v>
      </c>
      <c r="C22" s="13">
        <f t="shared" si="0"/>
        <v>15.116666666666667</v>
      </c>
      <c r="D22" s="13">
        <f>1/7</f>
        <v>0.14285714285714285</v>
      </c>
      <c r="E22" s="21">
        <v>0.8</v>
      </c>
      <c r="H22" s="13">
        <v>42</v>
      </c>
      <c r="I22" s="7">
        <v>15</v>
      </c>
      <c r="J22" s="19">
        <v>5.0000000000000001E-3</v>
      </c>
      <c r="K22" s="7">
        <v>0.9</v>
      </c>
      <c r="L22" s="7">
        <v>0</v>
      </c>
      <c r="M22" s="7">
        <v>5</v>
      </c>
      <c r="N22" s="7">
        <v>50</v>
      </c>
      <c r="O22" s="7">
        <v>0</v>
      </c>
      <c r="P22" s="7">
        <v>0</v>
      </c>
      <c r="Q22" s="7">
        <v>31</v>
      </c>
      <c r="R22" s="7">
        <v>0</v>
      </c>
      <c r="S22" s="7">
        <v>0</v>
      </c>
      <c r="T22" s="7">
        <v>0</v>
      </c>
      <c r="U22" s="7">
        <v>0</v>
      </c>
      <c r="V22" s="7">
        <v>1000</v>
      </c>
      <c r="W22" s="7">
        <v>0</v>
      </c>
      <c r="X22" s="7"/>
      <c r="Y22" s="7"/>
      <c r="Z22" s="7">
        <v>0</v>
      </c>
      <c r="AA22" s="7">
        <v>0.9</v>
      </c>
      <c r="AB22" s="7">
        <v>0</v>
      </c>
      <c r="AC22" s="7">
        <v>0.1</v>
      </c>
      <c r="AD22" s="7">
        <v>0.1</v>
      </c>
      <c r="AF22" s="37">
        <v>0.75553907390498798</v>
      </c>
      <c r="AG22" s="42">
        <v>0.69965279679201198</v>
      </c>
      <c r="AH22" s="2">
        <f t="shared" si="1"/>
        <v>-5.5886277112976002E-2</v>
      </c>
      <c r="AJ22" s="1"/>
    </row>
    <row r="23" spans="1:36" x14ac:dyDescent="0.35">
      <c r="A23" s="21" t="s">
        <v>42</v>
      </c>
      <c r="B23" s="13">
        <v>230</v>
      </c>
      <c r="C23" s="13">
        <f t="shared" si="0"/>
        <v>3.8333333333333335</v>
      </c>
      <c r="D23" s="13">
        <f>1/7</f>
        <v>0.14285714285714285</v>
      </c>
      <c r="E23" s="21">
        <v>0.8</v>
      </c>
      <c r="G23" s="1">
        <v>9.9999999999999995E-7</v>
      </c>
      <c r="H23" s="13" t="s">
        <v>89</v>
      </c>
      <c r="I23" s="7">
        <v>15</v>
      </c>
      <c r="J23" s="19">
        <v>5.0000000000000001E-3</v>
      </c>
      <c r="K23" s="7">
        <v>0.9</v>
      </c>
      <c r="L23" s="7">
        <v>0</v>
      </c>
      <c r="M23" s="7">
        <v>5</v>
      </c>
      <c r="N23" s="7">
        <v>50</v>
      </c>
      <c r="O23" s="7">
        <v>0</v>
      </c>
      <c r="P23" s="7">
        <v>0</v>
      </c>
      <c r="Q23" s="7">
        <v>31</v>
      </c>
      <c r="R23" s="7">
        <v>0</v>
      </c>
      <c r="S23" s="7">
        <v>0</v>
      </c>
      <c r="T23" s="7">
        <v>0</v>
      </c>
      <c r="U23" s="7">
        <v>0</v>
      </c>
      <c r="V23" s="7">
        <v>1000</v>
      </c>
      <c r="W23" s="7">
        <v>0</v>
      </c>
      <c r="X23" s="7"/>
      <c r="Y23" s="7"/>
      <c r="Z23" s="7">
        <v>0</v>
      </c>
      <c r="AA23" s="7">
        <v>0.9</v>
      </c>
      <c r="AB23" s="7">
        <v>0</v>
      </c>
      <c r="AC23" s="7">
        <v>0.1</v>
      </c>
      <c r="AD23" s="7">
        <v>0.1</v>
      </c>
      <c r="AE23" s="2">
        <v>0.75739999999999996</v>
      </c>
      <c r="AF23" s="37">
        <v>0.75558190720433505</v>
      </c>
      <c r="AG23" s="42">
        <v>0.69966812522606903</v>
      </c>
      <c r="AH23" s="2">
        <f t="shared" si="1"/>
        <v>-5.5913781978266019E-2</v>
      </c>
      <c r="AJ23" s="1"/>
    </row>
    <row r="24" spans="1:36" x14ac:dyDescent="0.35">
      <c r="A24" s="21"/>
      <c r="B24" s="13"/>
      <c r="C24" s="13"/>
      <c r="D24" s="13"/>
      <c r="E24" s="21"/>
      <c r="H24" s="13"/>
      <c r="I24" s="7"/>
      <c r="J24" s="1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H24" s="2"/>
      <c r="AJ24" s="1"/>
    </row>
    <row r="25" spans="1:36" x14ac:dyDescent="0.35">
      <c r="A25" s="21"/>
      <c r="B25" s="13"/>
      <c r="C25" s="13"/>
      <c r="D25" s="13"/>
      <c r="E25" s="21"/>
      <c r="H25" s="13"/>
      <c r="I25" s="7"/>
      <c r="J25" s="19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H25" s="2"/>
      <c r="AJ25" s="1"/>
    </row>
    <row r="26" spans="1:36" x14ac:dyDescent="0.35">
      <c r="A26" s="21"/>
      <c r="B26" s="13"/>
      <c r="C26" s="13"/>
      <c r="D26" s="13"/>
      <c r="E26" s="21"/>
      <c r="H26" s="13"/>
      <c r="I26" s="7"/>
      <c r="J26" s="19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H26" s="2"/>
      <c r="AJ26" s="1"/>
    </row>
    <row r="27" spans="1:36" x14ac:dyDescent="0.35">
      <c r="A27" s="1" t="s">
        <v>22</v>
      </c>
      <c r="B27" s="2">
        <v>96</v>
      </c>
      <c r="C27" s="2">
        <f t="shared" si="0"/>
        <v>1.6</v>
      </c>
      <c r="E27" s="36">
        <v>0.8</v>
      </c>
      <c r="F27" s="34">
        <v>0.7</v>
      </c>
      <c r="H27" s="2" t="s">
        <v>74</v>
      </c>
      <c r="I27" s="17">
        <v>10</v>
      </c>
      <c r="J27" s="17" t="s">
        <v>29</v>
      </c>
      <c r="K27" s="18">
        <v>0</v>
      </c>
      <c r="L27" s="18">
        <v>0</v>
      </c>
      <c r="M27" s="18">
        <v>0</v>
      </c>
      <c r="N27" s="18">
        <v>0</v>
      </c>
      <c r="O27" s="7" t="s">
        <v>39</v>
      </c>
      <c r="P27" s="7">
        <v>0</v>
      </c>
      <c r="Q27" s="7"/>
      <c r="R27" s="7"/>
      <c r="S27" s="7">
        <v>20</v>
      </c>
      <c r="T27" s="7">
        <v>15</v>
      </c>
      <c r="U27" s="7">
        <v>0</v>
      </c>
      <c r="V27" s="18">
        <v>1200</v>
      </c>
      <c r="W27" s="19" t="s">
        <v>27</v>
      </c>
      <c r="X27" s="19"/>
      <c r="Y27" s="19"/>
      <c r="Z27" s="18">
        <v>0</v>
      </c>
      <c r="AA27" s="18">
        <v>0</v>
      </c>
      <c r="AB27" s="18">
        <v>0</v>
      </c>
      <c r="AC27" s="18">
        <v>0</v>
      </c>
      <c r="AD27" s="18"/>
    </row>
    <row r="28" spans="1:36" x14ac:dyDescent="0.35">
      <c r="A28" s="1" t="s">
        <v>22</v>
      </c>
      <c r="B28" s="2">
        <v>78</v>
      </c>
      <c r="C28" s="2">
        <f t="shared" si="0"/>
        <v>1.3</v>
      </c>
      <c r="E28" s="36">
        <v>0.8</v>
      </c>
      <c r="F28" s="34">
        <v>0.6</v>
      </c>
      <c r="H28" s="2" t="s">
        <v>75</v>
      </c>
      <c r="I28" s="17">
        <v>10</v>
      </c>
      <c r="J28" s="17" t="s">
        <v>29</v>
      </c>
      <c r="K28" s="18">
        <v>0</v>
      </c>
      <c r="L28" s="18">
        <v>0</v>
      </c>
      <c r="M28" s="18">
        <v>0</v>
      </c>
      <c r="N28" s="18">
        <v>0</v>
      </c>
      <c r="O28" s="7" t="s">
        <v>39</v>
      </c>
      <c r="P28" s="7">
        <v>0</v>
      </c>
      <c r="Q28" s="7"/>
      <c r="R28" s="7"/>
      <c r="S28" s="7">
        <v>20</v>
      </c>
      <c r="T28" s="7">
        <v>15</v>
      </c>
      <c r="U28" s="7">
        <v>0</v>
      </c>
      <c r="V28" s="18">
        <v>1200</v>
      </c>
      <c r="W28" s="19" t="s">
        <v>27</v>
      </c>
      <c r="X28" s="19"/>
      <c r="Y28" s="19"/>
      <c r="Z28" s="18">
        <v>0</v>
      </c>
      <c r="AA28" s="18">
        <v>0</v>
      </c>
      <c r="AB28" s="18">
        <v>0</v>
      </c>
      <c r="AC28" s="18">
        <v>0</v>
      </c>
      <c r="AD28" s="18"/>
    </row>
    <row r="29" spans="1:36" ht="29" x14ac:dyDescent="0.35">
      <c r="A29" s="1" t="s">
        <v>24</v>
      </c>
      <c r="B29" s="2">
        <v>6048</v>
      </c>
      <c r="C29" s="2">
        <f t="shared" si="0"/>
        <v>100.8</v>
      </c>
      <c r="E29" s="36">
        <v>0.8</v>
      </c>
      <c r="H29" s="2">
        <v>40</v>
      </c>
      <c r="I29" s="2">
        <v>15</v>
      </c>
    </row>
    <row r="30" spans="1:36" ht="29" x14ac:dyDescent="0.35">
      <c r="A30" s="1" t="s">
        <v>25</v>
      </c>
      <c r="B30" s="2">
        <v>4643</v>
      </c>
      <c r="C30" s="2">
        <f t="shared" si="0"/>
        <v>77.38333333333334</v>
      </c>
      <c r="E30" s="36">
        <v>0.8</v>
      </c>
      <c r="H30" s="2">
        <v>40</v>
      </c>
      <c r="I30" s="2">
        <v>15</v>
      </c>
    </row>
  </sheetData>
  <autoFilter ref="A1:AF23" xr:uid="{00000000-0001-0000-0000-000000000000}"/>
  <conditionalFormatting sqref="AF27:AF1048576 AF1:AF10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G1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7:AF1048576 AF1:AF1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0">
      <colorScale>
        <cfvo type="min"/>
        <cfvo type="max"/>
        <color rgb="FFFF7128"/>
        <color theme="0"/>
      </colorScale>
    </cfRule>
  </conditionalFormatting>
  <conditionalFormatting sqref="AI1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7:AF1048576 AF1:AF1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5">
      <colorScale>
        <cfvo type="min"/>
        <cfvo type="max"/>
        <color rgb="FFFF7128"/>
        <color theme="0"/>
      </colorScale>
    </cfRule>
  </conditionalFormatting>
  <conditionalFormatting sqref="AE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7:AE1048576 AE1:AE1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1:AE26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1:AE2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8">
      <colorScale>
        <cfvo type="min"/>
        <cfvo type="max"/>
        <color rgb="FFFF7128"/>
        <color theme="0"/>
      </colorScale>
    </cfRule>
  </conditionalFormatting>
  <conditionalFormatting sqref="AE11:AE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1:AF23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1:AF2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">
      <colorScale>
        <cfvo type="min"/>
        <cfvo type="max"/>
        <color rgb="FFFF7128"/>
        <color theme="0"/>
      </colorScale>
    </cfRule>
  </conditionalFormatting>
  <conditionalFormatting sqref="AF11:AF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Aleksandar Osmanli</cp:lastModifiedBy>
  <dcterms:created xsi:type="dcterms:W3CDTF">2015-06-05T18:17:20Z</dcterms:created>
  <dcterms:modified xsi:type="dcterms:W3CDTF">2024-12-23T22:30:37Z</dcterms:modified>
</cp:coreProperties>
</file>