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VisualStudio\C#\MAX_WORK\Build14_Fixed\"/>
    </mc:Choice>
  </mc:AlternateContent>
  <bookViews>
    <workbookView xWindow="-90" yWindow="-90" windowWidth="19380" windowHeight="1038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8" i="1" l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98" i="1"/>
  <c r="S98" i="1" s="1"/>
  <c r="R97" i="1"/>
  <c r="S97" i="1" s="1"/>
  <c r="R96" i="1"/>
  <c r="S96" i="1" s="1"/>
  <c r="R95" i="1"/>
  <c r="S95" i="1" s="1"/>
  <c r="R100" i="1"/>
  <c r="S100" i="1" s="1"/>
  <c r="R99" i="1"/>
  <c r="S99" i="1" s="1"/>
  <c r="R94" i="1"/>
  <c r="S94" i="1" s="1"/>
  <c r="R93" i="1"/>
  <c r="S93" i="1" s="1"/>
  <c r="R92" i="1"/>
  <c r="S92" i="1" s="1"/>
  <c r="R91" i="1"/>
  <c r="S91" i="1" s="1"/>
  <c r="R84" i="1"/>
  <c r="S84" i="1" s="1"/>
  <c r="R83" i="1"/>
  <c r="S83" i="1" s="1"/>
  <c r="R82" i="1"/>
  <c r="S82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81" i="1"/>
  <c r="S81" i="1" s="1"/>
  <c r="R80" i="1"/>
  <c r="S80" i="1" s="1"/>
  <c r="R79" i="1"/>
  <c r="S79" i="1" s="1"/>
  <c r="R72" i="1"/>
  <c r="S72" i="1" s="1"/>
  <c r="R71" i="1"/>
  <c r="S71" i="1" s="1"/>
  <c r="R70" i="1"/>
  <c r="S70" i="1" s="1"/>
  <c r="R69" i="1"/>
  <c r="S69" i="1" s="1"/>
  <c r="R63" i="1" l="1"/>
  <c r="S63" i="1" s="1"/>
  <c r="R62" i="1"/>
  <c r="S62" i="1" s="1"/>
  <c r="R61" i="1"/>
  <c r="S61" i="1" s="1"/>
  <c r="AI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AI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AI48" i="1" s="1"/>
  <c r="R47" i="1"/>
  <c r="S47" i="1" s="1"/>
  <c r="R46" i="1"/>
  <c r="S46" i="1" s="1"/>
  <c r="AG51" i="1" l="1"/>
  <c r="AH51" i="1" s="1"/>
  <c r="AF52" i="1"/>
  <c r="AL52" i="1"/>
  <c r="AK52" i="1"/>
  <c r="AJ52" i="1"/>
  <c r="AI52" i="1"/>
  <c r="AG52" i="1"/>
  <c r="AG60" i="1"/>
  <c r="AH60" i="1" s="1"/>
  <c r="AF60" i="1"/>
  <c r="AL60" i="1"/>
  <c r="AK60" i="1"/>
  <c r="AJ60" i="1"/>
  <c r="AI60" i="1"/>
  <c r="AL57" i="1"/>
  <c r="AK57" i="1"/>
  <c r="AJ57" i="1"/>
  <c r="AI57" i="1"/>
  <c r="X57" i="1"/>
  <c r="AG57" i="1"/>
  <c r="AH57" i="1" s="1"/>
  <c r="AF57" i="1"/>
  <c r="AF58" i="1"/>
  <c r="AL58" i="1"/>
  <c r="AK58" i="1"/>
  <c r="AJ58" i="1"/>
  <c r="AI58" i="1"/>
  <c r="AG58" i="1"/>
  <c r="AH58" i="1" s="1"/>
  <c r="AG59" i="1"/>
  <c r="AH59" i="1" s="1"/>
  <c r="AF59" i="1"/>
  <c r="AL59" i="1"/>
  <c r="AK59" i="1"/>
  <c r="AJ59" i="1"/>
  <c r="AI59" i="1"/>
  <c r="AJ49" i="1"/>
  <c r="AI49" i="1"/>
  <c r="AG49" i="1"/>
  <c r="AH49" i="1" s="1"/>
  <c r="AF49" i="1"/>
  <c r="AL49" i="1"/>
  <c r="AK49" i="1"/>
  <c r="AG53" i="1"/>
  <c r="AH53" i="1" s="1"/>
  <c r="AF53" i="1"/>
  <c r="AL53" i="1"/>
  <c r="AK53" i="1"/>
  <c r="AJ53" i="1"/>
  <c r="AI53" i="1"/>
  <c r="AL50" i="1"/>
  <c r="AK50" i="1"/>
  <c r="AJ50" i="1"/>
  <c r="AI50" i="1"/>
  <c r="AG50" i="1"/>
  <c r="AH50" i="1" s="1"/>
  <c r="AF50" i="1"/>
  <c r="AG47" i="1"/>
  <c r="AH47" i="1" s="1"/>
  <c r="AF47" i="1"/>
  <c r="AL47" i="1"/>
  <c r="AK47" i="1"/>
  <c r="AJ47" i="1"/>
  <c r="AI47" i="1"/>
  <c r="AJ55" i="1"/>
  <c r="AI55" i="1"/>
  <c r="AG55" i="1"/>
  <c r="AH55" i="1" s="1"/>
  <c r="AF55" i="1"/>
  <c r="AL55" i="1"/>
  <c r="AK55" i="1"/>
  <c r="AK62" i="1"/>
  <c r="AJ62" i="1"/>
  <c r="AI62" i="1"/>
  <c r="AG62" i="1"/>
  <c r="AH62" i="1" s="1"/>
  <c r="AF62" i="1"/>
  <c r="AL62" i="1"/>
  <c r="AG46" i="1"/>
  <c r="AH46" i="1" s="1"/>
  <c r="AF46" i="1"/>
  <c r="AL46" i="1"/>
  <c r="AK46" i="1"/>
  <c r="AJ46" i="1"/>
  <c r="AI46" i="1"/>
  <c r="AK56" i="1"/>
  <c r="AJ56" i="1"/>
  <c r="AI56" i="1"/>
  <c r="AG56" i="1"/>
  <c r="AF56" i="1"/>
  <c r="AL56" i="1"/>
  <c r="AL63" i="1"/>
  <c r="AK63" i="1"/>
  <c r="AJ63" i="1"/>
  <c r="AI63" i="1"/>
  <c r="AG63" i="1"/>
  <c r="AH63" i="1" s="1"/>
  <c r="AF63" i="1"/>
  <c r="AJ48" i="1"/>
  <c r="AF51" i="1"/>
  <c r="AJ54" i="1"/>
  <c r="AJ61" i="1"/>
  <c r="AK48" i="1"/>
  <c r="AK54" i="1"/>
  <c r="AQ54" i="1" s="1"/>
  <c r="AK61" i="1"/>
  <c r="AQ61" i="1" s="1"/>
  <c r="AL48" i="1"/>
  <c r="AL54" i="1"/>
  <c r="AL61" i="1"/>
  <c r="AI51" i="1"/>
  <c r="AF48" i="1"/>
  <c r="AJ51" i="1"/>
  <c r="AF54" i="1"/>
  <c r="AF61" i="1"/>
  <c r="AG48" i="1"/>
  <c r="AK51" i="1"/>
  <c r="AG54" i="1"/>
  <c r="AH54" i="1" s="1"/>
  <c r="AG61" i="1"/>
  <c r="AH61" i="1" s="1"/>
  <c r="X48" i="1"/>
  <c r="AL51" i="1"/>
  <c r="AQ49" i="1" l="1"/>
  <c r="AQ59" i="1"/>
  <c r="X49" i="1"/>
  <c r="AQ55" i="1"/>
  <c r="AR58" i="1"/>
  <c r="AO58" i="1" s="1"/>
  <c r="AP46" i="1"/>
  <c r="AP50" i="1"/>
  <c r="AQ53" i="1"/>
  <c r="AR46" i="1"/>
  <c r="AO46" i="1" s="1"/>
  <c r="V56" i="1"/>
  <c r="W51" i="1"/>
  <c r="V61" i="1"/>
  <c r="V57" i="1"/>
  <c r="V55" i="1"/>
  <c r="W47" i="1"/>
  <c r="AR62" i="1"/>
  <c r="AO62" i="1" s="1"/>
  <c r="W60" i="1"/>
  <c r="AQ50" i="1"/>
  <c r="AP62" i="1"/>
  <c r="AR53" i="1"/>
  <c r="AO53" i="1" s="1"/>
  <c r="AR49" i="1"/>
  <c r="AO49" i="1" s="1"/>
  <c r="AR59" i="1"/>
  <c r="AO59" i="1" s="1"/>
  <c r="X58" i="1"/>
  <c r="V58" i="1"/>
  <c r="AQ60" i="1"/>
  <c r="X60" i="1"/>
  <c r="AQ52" i="1"/>
  <c r="X61" i="1"/>
  <c r="W56" i="1"/>
  <c r="AP47" i="1"/>
  <c r="V54" i="1"/>
  <c r="AR61" i="1"/>
  <c r="AO61" i="1" s="1"/>
  <c r="AQ48" i="1"/>
  <c r="X46" i="1"/>
  <c r="V62" i="1"/>
  <c r="AA64" i="1"/>
  <c r="Z65" i="1"/>
  <c r="AQ62" i="1"/>
  <c r="AQ47" i="1"/>
  <c r="X47" i="1"/>
  <c r="W50" i="1"/>
  <c r="AR50" i="1"/>
  <c r="AO50" i="1" s="1"/>
  <c r="AP49" i="1"/>
  <c r="AP63" i="1"/>
  <c r="W55" i="1"/>
  <c r="V53" i="1"/>
  <c r="V49" i="1"/>
  <c r="X59" i="1"/>
  <c r="V59" i="1"/>
  <c r="AP57" i="1"/>
  <c r="AR60" i="1"/>
  <c r="AO60" i="1" s="1"/>
  <c r="W52" i="1"/>
  <c r="AR52" i="1"/>
  <c r="AO52" i="1" s="1"/>
  <c r="X65" i="1"/>
  <c r="Y64" i="1"/>
  <c r="V50" i="1"/>
  <c r="AP52" i="1"/>
  <c r="V63" i="1"/>
  <c r="W54" i="1"/>
  <c r="AR63" i="1"/>
  <c r="AO63" i="1" s="1"/>
  <c r="X53" i="1"/>
  <c r="AR51" i="1"/>
  <c r="AO51" i="1" s="1"/>
  <c r="AQ51" i="1"/>
  <c r="AR54" i="1"/>
  <c r="AO54" i="1" s="1"/>
  <c r="AP54" i="1"/>
  <c r="AH56" i="1"/>
  <c r="AB64" i="1"/>
  <c r="AA65" i="1"/>
  <c r="W62" i="1"/>
  <c r="AR47" i="1"/>
  <c r="AO47" i="1" s="1"/>
  <c r="X50" i="1"/>
  <c r="AP58" i="1"/>
  <c r="AQ57" i="1"/>
  <c r="AQ56" i="1"/>
  <c r="W58" i="1"/>
  <c r="AP60" i="1"/>
  <c r="V46" i="1"/>
  <c r="X54" i="1"/>
  <c r="W63" i="1"/>
  <c r="X63" i="1"/>
  <c r="AR56" i="1"/>
  <c r="AO56" i="1" s="1"/>
  <c r="AR55" i="1"/>
  <c r="AO55" i="1" s="1"/>
  <c r="W53" i="1"/>
  <c r="W49" i="1"/>
  <c r="W59" i="1"/>
  <c r="AQ58" i="1"/>
  <c r="V60" i="1"/>
  <c r="X52" i="1"/>
  <c r="V52" i="1"/>
  <c r="AP48" i="1"/>
  <c r="W61" i="1"/>
  <c r="AQ63" i="1"/>
  <c r="Y65" i="1"/>
  <c r="Z64" i="1"/>
  <c r="AP51" i="1"/>
  <c r="AP61" i="1"/>
  <c r="X56" i="1"/>
  <c r="W46" i="1"/>
  <c r="X55" i="1"/>
  <c r="V48" i="1"/>
  <c r="AH48" i="1"/>
  <c r="W48" i="1"/>
  <c r="AR48" i="1"/>
  <c r="AO48" i="1" s="1"/>
  <c r="V51" i="1"/>
  <c r="AP56" i="1"/>
  <c r="AQ46" i="1"/>
  <c r="X51" i="1"/>
  <c r="AB65" i="1"/>
  <c r="X62" i="1"/>
  <c r="AC64" i="1"/>
  <c r="AP55" i="1"/>
  <c r="V47" i="1"/>
  <c r="AP53" i="1"/>
  <c r="AP59" i="1"/>
  <c r="W57" i="1"/>
  <c r="AR57" i="1"/>
  <c r="AO57" i="1" s="1"/>
  <c r="AH52" i="1"/>
  <c r="AE65" i="1" l="1"/>
  <c r="AF64" i="1"/>
  <c r="AG65" i="1"/>
  <c r="AH64" i="1"/>
  <c r="AF65" i="1"/>
  <c r="AG64" i="1"/>
  <c r="AD65" i="1"/>
  <c r="AE64" i="1"/>
  <c r="AC65" i="1"/>
  <c r="AD64" i="1"/>
  <c r="R44" i="1" l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R32" i="1"/>
  <c r="R31" i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S31" i="1" l="1"/>
  <c r="I31" i="1"/>
  <c r="J31" i="1"/>
  <c r="K31" i="1"/>
  <c r="S32" i="1"/>
  <c r="K32" i="1"/>
  <c r="J32" i="1"/>
  <c r="I32" i="1"/>
  <c r="S33" i="1"/>
  <c r="K33" i="1"/>
  <c r="J33" i="1"/>
  <c r="I33" i="1"/>
  <c r="AH36" i="1"/>
  <c r="V39" i="1"/>
  <c r="AG31" i="1"/>
  <c r="AI32" i="1"/>
  <c r="AI37" i="1"/>
  <c r="AD35" i="1"/>
  <c r="AH38" i="1"/>
  <c r="AI39" i="1"/>
  <c r="AE35" i="1"/>
  <c r="AF35" i="1" s="1"/>
  <c r="AJ38" i="1"/>
  <c r="V42" i="1"/>
  <c r="AH35" i="1"/>
  <c r="AI42" i="1"/>
  <c r="V37" i="1"/>
  <c r="V31" i="1"/>
  <c r="AE32" i="1"/>
  <c r="AF32" i="1" s="1"/>
  <c r="AI33" i="1"/>
  <c r="AD44" i="1"/>
  <c r="AG38" i="1"/>
  <c r="AD31" i="1"/>
  <c r="AG32" i="1"/>
  <c r="AG44" i="1"/>
  <c r="AH33" i="1"/>
  <c r="AG36" i="1"/>
  <c r="AH37" i="1"/>
  <c r="AH39" i="1"/>
  <c r="AJ40" i="1"/>
  <c r="V41" i="1"/>
  <c r="AH42" i="1"/>
  <c r="AJ43" i="1"/>
  <c r="V44" i="1"/>
  <c r="AD41" i="1"/>
  <c r="AE31" i="1"/>
  <c r="AH32" i="1"/>
  <c r="AJ33" i="1"/>
  <c r="AD34" i="1"/>
  <c r="AG35" i="1"/>
  <c r="AI36" i="1"/>
  <c r="AJ37" i="1"/>
  <c r="AI38" i="1"/>
  <c r="AJ39" i="1"/>
  <c r="V40" i="1"/>
  <c r="AE41" i="1"/>
  <c r="AF41" i="1" s="1"/>
  <c r="AJ42" i="1"/>
  <c r="V43" i="1"/>
  <c r="AE44" i="1"/>
  <c r="AF44" i="1" s="1"/>
  <c r="AE34" i="1"/>
  <c r="AF34" i="1" s="1"/>
  <c r="AD40" i="1"/>
  <c r="AD43" i="1"/>
  <c r="AH31" i="1"/>
  <c r="AJ32" i="1"/>
  <c r="V33" i="1"/>
  <c r="AG34" i="1"/>
  <c r="AI35" i="1"/>
  <c r="AD37" i="1"/>
  <c r="AD39" i="1"/>
  <c r="AE40" i="1"/>
  <c r="AF40" i="1" s="1"/>
  <c r="AH41" i="1"/>
  <c r="AD42" i="1"/>
  <c r="AE43" i="1"/>
  <c r="AF43" i="1" s="1"/>
  <c r="AH44" i="1"/>
  <c r="V34" i="1"/>
  <c r="AI31" i="1"/>
  <c r="AD33" i="1"/>
  <c r="AH34" i="1"/>
  <c r="AJ35" i="1"/>
  <c r="AP35" i="1" s="1"/>
  <c r="V36" i="1"/>
  <c r="AE37" i="1"/>
  <c r="AF37" i="1" s="1"/>
  <c r="V38" i="1"/>
  <c r="AE39" i="1"/>
  <c r="AF39" i="1" s="1"/>
  <c r="AG40" i="1"/>
  <c r="AI41" i="1"/>
  <c r="AE42" i="1"/>
  <c r="AF42" i="1" s="1"/>
  <c r="AG43" i="1"/>
  <c r="AI44" i="1"/>
  <c r="AJ36" i="1"/>
  <c r="AG41" i="1"/>
  <c r="AJ31" i="1"/>
  <c r="V32" i="1"/>
  <c r="AE33" i="1"/>
  <c r="AF33" i="1" s="1"/>
  <c r="AI34" i="1"/>
  <c r="AD36" i="1"/>
  <c r="AD38" i="1"/>
  <c r="AH40" i="1"/>
  <c r="AJ41" i="1"/>
  <c r="AH43" i="1"/>
  <c r="AJ44" i="1"/>
  <c r="AD32" i="1"/>
  <c r="AG33" i="1"/>
  <c r="AJ34" i="1"/>
  <c r="V35" i="1"/>
  <c r="AE36" i="1"/>
  <c r="AF36" i="1" s="1"/>
  <c r="AG37" i="1"/>
  <c r="AE38" i="1"/>
  <c r="AF38" i="1" s="1"/>
  <c r="AG39" i="1"/>
  <c r="AI40" i="1"/>
  <c r="AG42" i="1"/>
  <c r="AI43" i="1"/>
  <c r="AN35" i="1" l="1"/>
  <c r="AO40" i="1"/>
  <c r="AO44" i="1"/>
  <c r="AO35" i="1"/>
  <c r="AN40" i="1"/>
  <c r="AP44" i="1"/>
  <c r="AM44" i="1" s="1"/>
  <c r="AM35" i="1"/>
  <c r="AN44" i="1"/>
  <c r="AF31" i="1"/>
  <c r="AP40" i="1"/>
  <c r="AM40" i="1" s="1"/>
</calcChain>
</file>

<file path=xl/sharedStrings.xml><?xml version="1.0" encoding="utf-8"?>
<sst xmlns="http://schemas.openxmlformats.org/spreadsheetml/2006/main" count="490" uniqueCount="218">
  <si>
    <t>Weight Start</t>
  </si>
  <si>
    <t>End</t>
  </si>
  <si>
    <t>Time</t>
  </si>
  <si>
    <t>Volume</t>
  </si>
  <si>
    <t>Flow Rate</t>
  </si>
  <si>
    <t>SSC Gain</t>
  </si>
  <si>
    <t>FL Gain</t>
  </si>
  <si>
    <t>M9504_1_40_30W_01</t>
  </si>
  <si>
    <t>M9504_1_40_30W_02</t>
  </si>
  <si>
    <t>M9504_1_40_25W_03</t>
  </si>
  <si>
    <t>M9504_1_40_25W_04</t>
  </si>
  <si>
    <t>M9504_CB_1_40_25W_01</t>
  </si>
  <si>
    <t>M9504_CB_1_40_25W_02</t>
  </si>
  <si>
    <t>M9504_CB_1_40_25W_03</t>
  </si>
  <si>
    <t>M9504_CB_1_40_25W_04</t>
  </si>
  <si>
    <t>M9504_CB_1_40_25W_05</t>
  </si>
  <si>
    <t>M9504_CB_1_40_25W_06</t>
  </si>
  <si>
    <t>M9504_1_40_30W_05</t>
  </si>
  <si>
    <t>M9504_1_40_30W_06</t>
  </si>
  <si>
    <t>M9504_1_40_25W_07</t>
  </si>
  <si>
    <t>M9504_1_40_25W_08</t>
  </si>
  <si>
    <t>M9504_1_40_25W_09</t>
  </si>
  <si>
    <t>M9504_1_40_25W_10</t>
  </si>
  <si>
    <t>M16252_1_40_25mw_01</t>
  </si>
  <si>
    <t>M16252_1_40_25mw_02</t>
  </si>
  <si>
    <t>M16252_1_40_20mw_01</t>
  </si>
  <si>
    <t>M16252_1_40_20mw_02</t>
  </si>
  <si>
    <t>M16252_1_40_20mw_03</t>
  </si>
  <si>
    <t>M16252_1_40_20mw_04</t>
  </si>
  <si>
    <t>M16252_1_40_20mw_05</t>
  </si>
  <si>
    <t>M16252_CB_1_40_25mw_01</t>
  </si>
  <si>
    <t>M16252_CB_1_40_25mw_02</t>
  </si>
  <si>
    <t>M16252_CB_1_40_25mw_03</t>
  </si>
  <si>
    <t>M16252_CB_1_40_25mw_04</t>
  </si>
  <si>
    <t>M16252_CB_1_40_25mw_05</t>
  </si>
  <si>
    <t>T32197_1_40_60mW_01</t>
  </si>
  <si>
    <t>PMN</t>
  </si>
  <si>
    <t>MONO</t>
  </si>
  <si>
    <t>LYMPH</t>
  </si>
  <si>
    <t>T32197_1_40_CD16APC_25mW_01</t>
  </si>
  <si>
    <t>T32197_1_40_CD16APC_25mW_02</t>
  </si>
  <si>
    <t>T32197_1_40_CD16APC_30mW_01</t>
  </si>
  <si>
    <t>Lymphocytes</t>
  </si>
  <si>
    <t>Monocytes</t>
  </si>
  <si>
    <t>CD16-</t>
  </si>
  <si>
    <t>T29690_1_20_CD16APC_20mW_01</t>
  </si>
  <si>
    <t>T29690_1_20_CD16APC_25mW_01</t>
  </si>
  <si>
    <t>T29690_1_20_CD16APC_30mW_01</t>
  </si>
  <si>
    <t>T29690_1_20_CD16APC_35mW_01</t>
  </si>
  <si>
    <t>T26640_1_20_CD16APC_15mW_01</t>
  </si>
  <si>
    <t>T26640_1_20_CD16APC_20mW_01</t>
  </si>
  <si>
    <t>T26640_1_20_CD16APC_25mW_01</t>
  </si>
  <si>
    <t>T26640_1_20_CD16APC_30mW_01</t>
  </si>
  <si>
    <t>T31876_1_20_CD16APC_15mW_01</t>
  </si>
  <si>
    <t>T31876_1_20_CD16APC_20mW_01</t>
  </si>
  <si>
    <t>T31876_1_20_CD16APC_25mW_01</t>
  </si>
  <si>
    <t>Date</t>
  </si>
  <si>
    <t>FileLocation</t>
  </si>
  <si>
    <t>C:\Users\begem\OneDrive\Desktop\General Fluidics\Data\MGH\WBC\140724</t>
  </si>
  <si>
    <t>H49819_CD16APC_20mW_01</t>
  </si>
  <si>
    <t>H49819_CD16APC_20mW_02</t>
  </si>
  <si>
    <t>H49819_CD16APC_25mW_01</t>
  </si>
  <si>
    <t>H49819_CD16APC_25mW_02</t>
  </si>
  <si>
    <t>H49520_CD16APC_20mW_01</t>
  </si>
  <si>
    <t>H49520_CD16APC_20mW_02</t>
  </si>
  <si>
    <t>H49520_CD16APC_25mW_01</t>
  </si>
  <si>
    <t>H49520_CD16APC_25mW_02</t>
  </si>
  <si>
    <t>H44113_CD16APC_20mW_01</t>
  </si>
  <si>
    <t>H44113_CD16APC_20mW_02</t>
  </si>
  <si>
    <t>H44113_CD16APC_25mW_01</t>
  </si>
  <si>
    <t>H44113_CD16APC_25mW_02</t>
  </si>
  <si>
    <t>H43069_CD16APC_20mW_01</t>
  </si>
  <si>
    <t>H43069_CD16APC_20mW_02</t>
  </si>
  <si>
    <t>H43069_CD16APC_25mW_01</t>
  </si>
  <si>
    <t>H43069_CD16APC_25mW_02</t>
  </si>
  <si>
    <t>H44197_CD16APC_20mW_01</t>
  </si>
  <si>
    <t>H44197_CD16APC_25mW_01</t>
  </si>
  <si>
    <t>C:\Users\begem\OneDrive\Desktop\General Fluidics\Data\MGH\WBC\140725</t>
  </si>
  <si>
    <t>EOS</t>
  </si>
  <si>
    <t>PMN%</t>
  </si>
  <si>
    <t>MONO%</t>
  </si>
  <si>
    <t>LYMPH%</t>
  </si>
  <si>
    <t>EOS%</t>
  </si>
  <si>
    <t>T26640_1_20_CD16APC_15mW_01.fcs</t>
  </si>
  <si>
    <t>T26640_1_20_CD16APC_20mW_01.fcs</t>
  </si>
  <si>
    <t>T26640_1_20_CD16APC_25mW_01.fcs</t>
  </si>
  <si>
    <t>T26640_1_20_CD16APC_30mW_01.fcs</t>
  </si>
  <si>
    <t>T29690_1_20_CD16APC_20mW_01.fcs</t>
  </si>
  <si>
    <t>T29690_1_20_CD16APC_20mW_02.fcs</t>
  </si>
  <si>
    <t>T29690_1_20_CD16APC_25mW_01.fcs</t>
  </si>
  <si>
    <t>T29690_1_20_CD16APC_25mW_02.fcs</t>
  </si>
  <si>
    <t>T29690_1_20_CD16APC_30mW_01.fcs</t>
  </si>
  <si>
    <t>T29690_1_20_CD16APC_35mW_01.fcs</t>
  </si>
  <si>
    <t>T31876_1_20_CD16APC_15mW_01.fcs</t>
  </si>
  <si>
    <t>T31876_1_20_CD16APC_20mW_01.fcs</t>
  </si>
  <si>
    <t>T31876_1_20_CD16APC_25mW_01.fcs</t>
  </si>
  <si>
    <t>T32197_1_40_CD16APC_25mW_01.fcs</t>
  </si>
  <si>
    <t>T32197_1_40_CD16APC_25mW_02.fcs</t>
  </si>
  <si>
    <t>T32197_1_40_CD16APC_30mW_01.fcs</t>
  </si>
  <si>
    <t>T32405_1_20_CD16APC_20mW_01.fcs</t>
  </si>
  <si>
    <t>T32405_1_20_CD16APC_25mW_01.fcs</t>
  </si>
  <si>
    <t>T32405_1_20_CD16APC_25mW_02.fcs</t>
  </si>
  <si>
    <t>Cells</t>
  </si>
  <si>
    <t>Cells/ PMN</t>
  </si>
  <si>
    <t>Cells/ Lymphocytes</t>
  </si>
  <si>
    <t>Cells/ Monocytes</t>
  </si>
  <si>
    <t>Count</t>
  </si>
  <si>
    <t>Cells/ PMN/ EOS_CD16-SSC</t>
  </si>
  <si>
    <t>Cells/ Neutrophils</t>
  </si>
  <si>
    <t>Neutrophils</t>
  </si>
  <si>
    <t>CD16LowvSSC</t>
  </si>
  <si>
    <t>H43069_CD16APC_20mW_01.fcs</t>
  </si>
  <si>
    <t>H43069_CD16APC_20mW_02.fcs</t>
  </si>
  <si>
    <t>H43069_CD16APC_25mW_01.fcs</t>
  </si>
  <si>
    <t>H43069_CD16APC_25mW_02.fcs</t>
  </si>
  <si>
    <t>H44113_CD16APC_20mW_01.fcs</t>
  </si>
  <si>
    <t>H44113_CD16APC_20mW_02.fcs</t>
  </si>
  <si>
    <t>H44113_CD16APC_25mW_01.fcs</t>
  </si>
  <si>
    <t>H44113_CD16APC_25mW_02.fcs</t>
  </si>
  <si>
    <t>H44197_CD16APC_20mW_01.fcs</t>
  </si>
  <si>
    <t>H44197_CD16APC_25mW_01.fcs</t>
  </si>
  <si>
    <t>H49520_CD16APC_20mW_01.fcs</t>
  </si>
  <si>
    <t>H49520_CD16APC_20mW_02.fcs</t>
  </si>
  <si>
    <t>H49520_CD16APC_25mW_01.fcs</t>
  </si>
  <si>
    <t>H49520_CD16APC_25mW_02.fcs</t>
  </si>
  <si>
    <t>H49819_CD16APC_20mW_01.fcs</t>
  </si>
  <si>
    <t>H49819_CD16APC_20mW_02.fcs</t>
  </si>
  <si>
    <t>H49819_CD16APC_25mW_01.fcs</t>
  </si>
  <si>
    <t>H49819_CD16APC_25mW_02.fcs</t>
  </si>
  <si>
    <t xml:space="preserve"> </t>
  </si>
  <si>
    <t>Cells/ LYMPH</t>
  </si>
  <si>
    <t>Cells/ MONO</t>
  </si>
  <si>
    <t>Cells/ EOSSSCvFL</t>
  </si>
  <si>
    <t>EOSSSCvFL</t>
  </si>
  <si>
    <t>K18079_CD16APC_20mW_01.fcs</t>
  </si>
  <si>
    <t>K18079_CD16APC_25mW_01.fcs</t>
  </si>
  <si>
    <t>S65506_CD16APC_20mW_01.fcs</t>
  </si>
  <si>
    <t>S65506_CD16APC_25mW_01.fcs</t>
  </si>
  <si>
    <t>S65506_CD16APC_25mW_02.fcs</t>
  </si>
  <si>
    <t>S65683_CD16APC_20mW_01.fcs</t>
  </si>
  <si>
    <t>S65683_CD16APC_25mW_01.fcs</t>
  </si>
  <si>
    <t>S65744_CD16APC_20mW_01.fcs</t>
  </si>
  <si>
    <t>S65744_CD16APC_25mW_01.fcs</t>
  </si>
  <si>
    <t>S65841_CD16APC_20mW_01.fcs</t>
  </si>
  <si>
    <t>S65841_CD16APC_25mW_01.fcs</t>
  </si>
  <si>
    <t>S66001_CD16APC_20mW_01.fcs</t>
  </si>
  <si>
    <t>S66001_CD16APC_25mW_01.fcs</t>
  </si>
  <si>
    <t>S66001_CD16APC_25mW_02.fcs</t>
  </si>
  <si>
    <t>X17459_CD16APC_20mW_01.fcs</t>
  </si>
  <si>
    <t>X17459_CD16APC_25mW_01.fcs</t>
  </si>
  <si>
    <t>X17468_CD16APC_20mW_01.fcs</t>
  </si>
  <si>
    <t>X17468_CD16APC_25mW_01.fcs</t>
  </si>
  <si>
    <t>X17518_CD16APC_20mW_01.fcs</t>
  </si>
  <si>
    <t>X17518_CD16APC_25mW_01.fcs</t>
  </si>
  <si>
    <t>X17518_CD16APC_25mW_02.fcs</t>
  </si>
  <si>
    <t>X17531_CD16APC_20mW_01.fcs</t>
  </si>
  <si>
    <t>X17531_CD16APC_20mW_02.fcs</t>
  </si>
  <si>
    <t>X17531_CD16APC_25mW_01.fcs</t>
  </si>
  <si>
    <t>WBC</t>
  </si>
  <si>
    <t>RBC</t>
  </si>
  <si>
    <t>HGB</t>
  </si>
  <si>
    <t>HCT</t>
  </si>
  <si>
    <t>PLT</t>
  </si>
  <si>
    <t>MCV</t>
  </si>
  <si>
    <t>MCH</t>
  </si>
  <si>
    <t>MCHC</t>
  </si>
  <si>
    <t>RDW</t>
  </si>
  <si>
    <t>NEUTS</t>
  </si>
  <si>
    <t>MONOS</t>
  </si>
  <si>
    <t>BASOS</t>
  </si>
  <si>
    <t>th/cmm</t>
  </si>
  <si>
    <t>mil/cmm</t>
  </si>
  <si>
    <t>gm/dl</t>
  </si>
  <si>
    <t>%</t>
  </si>
  <si>
    <t>fl</t>
  </si>
  <si>
    <t>pg/rbc</t>
  </si>
  <si>
    <t>g/dl</t>
  </si>
  <si>
    <t>th/mm3</t>
  </si>
  <si>
    <t>M9504</t>
  </si>
  <si>
    <t>M15931</t>
  </si>
  <si>
    <t>M16252</t>
  </si>
  <si>
    <t>M10365</t>
  </si>
  <si>
    <t>M9341</t>
  </si>
  <si>
    <t>T32197</t>
  </si>
  <si>
    <t>T31876</t>
  </si>
  <si>
    <t>T27640</t>
  </si>
  <si>
    <t>T29690</t>
  </si>
  <si>
    <t>T32405</t>
  </si>
  <si>
    <t>H43069</t>
  </si>
  <si>
    <t>H49520</t>
  </si>
  <si>
    <t>H49819</t>
  </si>
  <si>
    <t>H44113</t>
  </si>
  <si>
    <t>NM</t>
  </si>
  <si>
    <t>H44197</t>
  </si>
  <si>
    <t>K18079</t>
  </si>
  <si>
    <t>S65744</t>
  </si>
  <si>
    <t>S66001</t>
  </si>
  <si>
    <t>X17468</t>
  </si>
  <si>
    <t>X17459</t>
  </si>
  <si>
    <t>S65841</t>
  </si>
  <si>
    <t>S65506</t>
  </si>
  <si>
    <t>X17531</t>
  </si>
  <si>
    <t>S65683</t>
  </si>
  <si>
    <t>X17518</t>
  </si>
  <si>
    <t>T43051</t>
  </si>
  <si>
    <t>T42237</t>
  </si>
  <si>
    <t>T43017</t>
  </si>
  <si>
    <t>T43034</t>
  </si>
  <si>
    <t>T43694</t>
  </si>
  <si>
    <t>T43466</t>
  </si>
  <si>
    <t>T41603</t>
  </si>
  <si>
    <t>T41675</t>
  </si>
  <si>
    <t>T41891</t>
  </si>
  <si>
    <t>C:\Users\begem\OneDrive\Desktop\General Fluidics\Data\MGH\WBC\140728</t>
  </si>
  <si>
    <t>C:\Users\begem\OneDrive\Desktop\General Fluidics\Data\MGH\WBC\140731</t>
  </si>
  <si>
    <t>`</t>
  </si>
  <si>
    <t>Analysis Type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</si>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</sst>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7" formatCode="0.000"/>
    <numFmt numFmtId="188" formatCode="0.0000"/>
    <numFmt numFmtId="189" formatCode="0.0%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6" tint="-0.499984740745262"/>
      <name val="Tahoma"/>
      <family val="2"/>
      <scheme val="minor"/>
    </font>
    <font>
      <sz val="11"/>
      <color rgb="FF000000"/>
      <name val="Tahoma"/>
      <family val="2"/>
      <scheme val="minor"/>
    </font>
    <font>
      <b/>
      <i/>
      <sz val="7.5"/>
      <color rgb="FFFFFFFF"/>
      <name val="Tahoma"/>
      <family val="2"/>
      <scheme val="minor"/>
    </font>
    <font>
      <b/>
      <sz val="11"/>
      <color rgb="FFFFFFFF"/>
      <name val="Tahoma"/>
      <family val="2"/>
      <scheme val="minor"/>
    </font>
    <font>
      <b/>
      <i/>
      <sz val="7.5"/>
      <color theme="1"/>
      <name val="Tahoma"/>
      <family val="2"/>
      <scheme val="minor"/>
    </font>
    <font>
      <b/>
      <i/>
      <sz val="11"/>
      <color rgb="FFFFFFFF"/>
      <name val="Tahoma"/>
      <family val="2"/>
      <scheme val="minor"/>
    </font>
    <font>
      <b/>
      <i/>
      <sz val="14"/>
      <color rgb="FFFFFFFF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BA9E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187" fontId="0" fillId="0" borderId="0" xfId="0" applyNumberFormat="1"/>
    <xf numFmtId="188" fontId="0" fillId="0" borderId="0" xfId="0" applyNumberForma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3" fillId="0" borderId="0" xfId="0" applyFont="1"/>
    <xf numFmtId="189" fontId="0" fillId="0" borderId="0" xfId="1" applyNumberFormat="1" applyFont="1"/>
    <xf numFmtId="189" fontId="0" fillId="0" borderId="1" xfId="1" applyNumberFormat="1" applyFont="1" applyFill="1" applyBorder="1"/>
    <xf numFmtId="9" fontId="0" fillId="0" borderId="0" xfId="1" applyFont="1"/>
    <xf numFmtId="2" fontId="0" fillId="0" borderId="0" xfId="1" applyNumberFormat="1" applyFont="1"/>
    <xf numFmtId="0" fontId="0" fillId="0" borderId="2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8" borderId="0" xfId="0" applyFill="1"/>
    <xf numFmtId="0" fontId="4" fillId="9" borderId="3" xfId="0" applyFont="1" applyFill="1" applyBorder="1" applyAlignment="1">
      <alignment horizontal="right" vertical="center" wrapText="1"/>
    </xf>
    <xf numFmtId="0" fontId="4" fillId="9" borderId="3" xfId="0" applyFont="1" applyFill="1" applyBorder="1" applyAlignment="1">
      <alignment vertical="center" wrapText="1"/>
    </xf>
    <xf numFmtId="0" fontId="5" fillId="10" borderId="4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7" fillId="10" borderId="6" xfId="0" applyFont="1" applyFill="1" applyBorder="1" applyAlignment="1">
      <alignment horizontal="center" wrapText="1"/>
    </xf>
    <xf numFmtId="0" fontId="0" fillId="10" borderId="4" xfId="0" applyFill="1" applyBorder="1" applyAlignment="1">
      <alignment vertical="center" wrapText="1"/>
    </xf>
    <xf numFmtId="0" fontId="0" fillId="10" borderId="5" xfId="0" applyFill="1" applyBorder="1" applyAlignment="1">
      <alignment vertical="center" wrapText="1"/>
    </xf>
    <xf numFmtId="0" fontId="0" fillId="10" borderId="6" xfId="0" applyFill="1" applyBorder="1" applyAlignment="1">
      <alignment vertical="center" wrapText="1"/>
    </xf>
    <xf numFmtId="0" fontId="0" fillId="10" borderId="4" xfId="0" applyFill="1" applyBorder="1" applyAlignment="1">
      <alignment horizontal="center" wrapText="1"/>
    </xf>
    <xf numFmtId="0" fontId="8" fillId="11" borderId="3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89" fontId="0" fillId="2" borderId="0" xfId="1" applyNumberFormat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4" fontId="0" fillId="4" borderId="0" xfId="0" applyNumberFormat="1" applyFill="1"/>
    <xf numFmtId="187" fontId="0" fillId="4" borderId="0" xfId="0" applyNumberFormat="1" applyFill="1"/>
    <xf numFmtId="188" fontId="0" fillId="4" borderId="0" xfId="0" applyNumberFormat="1" applyFill="1"/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14" fontId="0" fillId="2" borderId="0" xfId="0" applyNumberFormat="1" applyFill="1"/>
    <xf numFmtId="0" fontId="4" fillId="2" borderId="3" xfId="0" applyFont="1" applyFill="1" applyBorder="1" applyAlignment="1">
      <alignment horizontal="right" vertical="center" wrapText="1"/>
    </xf>
    <xf numFmtId="187" fontId="0" fillId="2" borderId="0" xfId="0" applyNumberFormat="1" applyFill="1"/>
    <xf numFmtId="188" fontId="0" fillId="2" borderId="0" xfId="0" applyNumberFormat="1" applyFill="1"/>
    <xf numFmtId="0" fontId="4" fillId="3" borderId="3" xfId="0" applyFont="1" applyFill="1" applyBorder="1" applyAlignment="1">
      <alignment vertical="center" wrapText="1"/>
    </xf>
    <xf numFmtId="14" fontId="0" fillId="3" borderId="0" xfId="0" applyNumberFormat="1" applyFill="1"/>
    <xf numFmtId="0" fontId="4" fillId="3" borderId="3" xfId="0" applyFont="1" applyFill="1" applyBorder="1" applyAlignment="1">
      <alignment horizontal="right" vertical="center" wrapText="1"/>
    </xf>
    <xf numFmtId="187" fontId="0" fillId="3" borderId="0" xfId="0" applyNumberFormat="1" applyFill="1"/>
    <xf numFmtId="188" fontId="0" fillId="3" borderId="0" xfId="0" applyNumberFormat="1" applyFill="1"/>
    <xf numFmtId="0" fontId="4" fillId="6" borderId="3" xfId="0" applyFont="1" applyFill="1" applyBorder="1" applyAlignment="1">
      <alignment vertical="center" wrapText="1"/>
    </xf>
    <xf numFmtId="14" fontId="0" fillId="6" borderId="0" xfId="0" applyNumberFormat="1" applyFill="1"/>
    <xf numFmtId="0" fontId="4" fillId="6" borderId="3" xfId="0" applyFont="1" applyFill="1" applyBorder="1" applyAlignment="1">
      <alignment horizontal="right" vertical="center" wrapText="1"/>
    </xf>
    <xf numFmtId="187" fontId="0" fillId="6" borderId="0" xfId="0" applyNumberFormat="1" applyFill="1"/>
    <xf numFmtId="188" fontId="0" fillId="6" borderId="0" xfId="0" applyNumberFormat="1" applyFill="1"/>
    <xf numFmtId="0" fontId="4" fillId="2" borderId="0" xfId="0" applyFont="1" applyFill="1" applyBorder="1" applyAlignment="1">
      <alignment horizontal="right" vertical="center" wrapText="1"/>
    </xf>
    <xf numFmtId="0" fontId="4" fillId="4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4" fillId="9" borderId="0" xfId="0" applyFont="1" applyFill="1" applyBorder="1" applyAlignment="1">
      <alignment horizontal="right" vertical="center" wrapText="1"/>
    </xf>
    <xf numFmtId="0" fontId="0" fillId="10" borderId="0" xfId="0" applyFill="1" applyBorder="1" applyAlignment="1">
      <alignment horizontal="center" wrapText="1"/>
    </xf>
    <xf numFmtId="0" fontId="6" fillId="10" borderId="0" xfId="0" applyFont="1" applyFill="1" applyBorder="1" applyAlignment="1">
      <alignment horizontal="center" wrapText="1"/>
    </xf>
    <xf numFmtId="0" fontId="7" fillId="10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right" vertical="center" wrapText="1"/>
    </xf>
    <xf numFmtId="0" fontId="0" fillId="12" borderId="0" xfId="0" applyFill="1" applyBorder="1"/>
    <xf numFmtId="0" fontId="9" fillId="10" borderId="4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4" xfId="0" applyFill="1" applyBorder="1" applyAlignment="1">
      <alignment vertical="center" wrapText="1"/>
    </xf>
    <xf numFmtId="0" fontId="0" fillId="10" borderId="5" xfId="0" applyFill="1" applyBorder="1" applyAlignment="1">
      <alignment vertical="center" wrapText="1"/>
    </xf>
    <xf numFmtId="0" fontId="0" fillId="10" borderId="6" xfId="0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0"/>
  <sheetViews>
    <sheetView tabSelected="1" zoomScale="80" zoomScaleNormal="80" workbookViewId="0">
      <pane ySplit="1" topLeftCell="A131" activePane="bottomLeft" state="frozen"/>
      <selection pane="bottomLeft" activeCell="H68" sqref="H68"/>
    </sheetView>
  </sheetViews>
  <sheetFormatPr defaultRowHeight="14.25" x14ac:dyDescent="0.2"/>
  <cols>
    <col min="1" max="1" width="53.125" customWidth="1"/>
    <col min="2" max="2" width="36.625" customWidth="1"/>
    <col min="3" max="3" width="79.625" customWidth="1"/>
    <col min="4" max="4" width="20.25" customWidth="1"/>
    <col min="15" max="15" width="14.625" customWidth="1"/>
    <col min="19" max="19" width="11" customWidth="1"/>
  </cols>
  <sheetData>
    <row r="1" spans="1:42" x14ac:dyDescent="0.2">
      <c r="A1" s="1" t="s">
        <v>217</v>
      </c>
      <c r="B1" s="1" t="s">
        <v>56</v>
      </c>
      <c r="C1" s="1" t="s">
        <v>57</v>
      </c>
      <c r="D1" s="67" t="s">
        <v>216</v>
      </c>
      <c r="E1" s="17" t="s">
        <v>36</v>
      </c>
      <c r="F1" s="17" t="s">
        <v>37</v>
      </c>
      <c r="G1" s="17" t="s">
        <v>38</v>
      </c>
      <c r="H1" s="17" t="s">
        <v>78</v>
      </c>
      <c r="I1" s="20" t="s">
        <v>79</v>
      </c>
      <c r="J1" s="20" t="s">
        <v>80</v>
      </c>
      <c r="K1" s="20" t="s">
        <v>81</v>
      </c>
      <c r="L1" s="20" t="s">
        <v>82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9"/>
      <c r="AN1" s="9"/>
      <c r="AO1" s="9"/>
      <c r="AP1" s="9"/>
    </row>
    <row r="2" spans="1:42" x14ac:dyDescent="0.2">
      <c r="A2" s="14" t="s">
        <v>7</v>
      </c>
      <c r="B2" s="13">
        <v>41844</v>
      </c>
      <c r="C2" t="s">
        <v>58</v>
      </c>
      <c r="L2" s="4"/>
      <c r="M2" s="4"/>
      <c r="N2" s="4"/>
      <c r="O2">
        <v>1.5092000000000001</v>
      </c>
      <c r="P2">
        <v>2.0619999999999998</v>
      </c>
      <c r="Q2">
        <v>27</v>
      </c>
      <c r="R2" s="2">
        <f t="shared" ref="R2:R29" si="0">(P2-O2)/1.045</f>
        <v>0.52899521531100457</v>
      </c>
      <c r="S2" s="3">
        <f t="shared" ref="S2:S29" si="1">R2/Q2</f>
        <v>1.9592415381889057E-2</v>
      </c>
      <c r="T2">
        <v>0.46</v>
      </c>
      <c r="U2">
        <v>0.5</v>
      </c>
    </row>
    <row r="3" spans="1:42" x14ac:dyDescent="0.2">
      <c r="A3" s="14" t="s">
        <v>8</v>
      </c>
      <c r="B3" s="13">
        <v>41844</v>
      </c>
      <c r="C3" t="s">
        <v>58</v>
      </c>
      <c r="O3">
        <v>1.5092000000000001</v>
      </c>
      <c r="P3">
        <v>2.0619999999999998</v>
      </c>
      <c r="Q3">
        <v>27</v>
      </c>
      <c r="R3" s="2">
        <f t="shared" si="0"/>
        <v>0.52899521531100457</v>
      </c>
      <c r="S3" s="3">
        <f t="shared" si="1"/>
        <v>1.9592415381889057E-2</v>
      </c>
      <c r="T3">
        <v>0.46</v>
      </c>
      <c r="U3">
        <v>0.5</v>
      </c>
    </row>
    <row r="4" spans="1:42" x14ac:dyDescent="0.2">
      <c r="A4" s="14" t="s">
        <v>9</v>
      </c>
      <c r="B4" s="13">
        <v>41844</v>
      </c>
      <c r="C4" t="s">
        <v>58</v>
      </c>
      <c r="O4">
        <v>1.5092000000000001</v>
      </c>
      <c r="P4">
        <v>2.0619999999999998</v>
      </c>
      <c r="Q4">
        <v>27</v>
      </c>
      <c r="R4" s="2">
        <f t="shared" si="0"/>
        <v>0.52899521531100457</v>
      </c>
      <c r="S4" s="3">
        <f t="shared" si="1"/>
        <v>1.9592415381889057E-2</v>
      </c>
      <c r="T4">
        <v>0.46</v>
      </c>
      <c r="U4">
        <v>0.5</v>
      </c>
    </row>
    <row r="5" spans="1:42" x14ac:dyDescent="0.2">
      <c r="A5" s="14" t="s">
        <v>10</v>
      </c>
      <c r="B5" s="13">
        <v>41844</v>
      </c>
      <c r="C5" t="s">
        <v>58</v>
      </c>
      <c r="O5">
        <v>1.5092000000000001</v>
      </c>
      <c r="P5">
        <v>2.0619999999999998</v>
      </c>
      <c r="Q5">
        <v>27</v>
      </c>
      <c r="R5" s="2">
        <f t="shared" si="0"/>
        <v>0.52899521531100457</v>
      </c>
      <c r="S5" s="3">
        <f t="shared" si="1"/>
        <v>1.9592415381889057E-2</v>
      </c>
      <c r="T5">
        <v>0.46</v>
      </c>
      <c r="U5">
        <v>0.5</v>
      </c>
    </row>
    <row r="6" spans="1:42" x14ac:dyDescent="0.2">
      <c r="A6" s="15" t="s">
        <v>11</v>
      </c>
      <c r="B6" s="13">
        <v>41844</v>
      </c>
      <c r="C6" t="s">
        <v>58</v>
      </c>
      <c r="L6" s="4"/>
      <c r="M6" s="4"/>
      <c r="N6" s="4"/>
      <c r="O6">
        <v>1.5251999999999999</v>
      </c>
      <c r="P6">
        <v>1.73</v>
      </c>
      <c r="Q6">
        <v>7</v>
      </c>
      <c r="R6" s="2">
        <f t="shared" si="0"/>
        <v>0.19598086124401923</v>
      </c>
      <c r="S6" s="3">
        <f t="shared" si="1"/>
        <v>2.7997265892002746E-2</v>
      </c>
      <c r="T6">
        <v>0.46</v>
      </c>
      <c r="U6">
        <v>0.5</v>
      </c>
    </row>
    <row r="7" spans="1:42" x14ac:dyDescent="0.2">
      <c r="A7" s="15" t="s">
        <v>12</v>
      </c>
      <c r="B7" s="13">
        <v>41844</v>
      </c>
      <c r="C7" t="s">
        <v>58</v>
      </c>
      <c r="O7">
        <v>1.5251999999999999</v>
      </c>
      <c r="P7">
        <v>1.73</v>
      </c>
      <c r="Q7">
        <v>7</v>
      </c>
      <c r="R7" s="2">
        <f t="shared" si="0"/>
        <v>0.19598086124401923</v>
      </c>
      <c r="S7" s="3">
        <f t="shared" si="1"/>
        <v>2.7997265892002746E-2</v>
      </c>
      <c r="T7">
        <v>0.46</v>
      </c>
      <c r="U7">
        <v>0.5</v>
      </c>
    </row>
    <row r="8" spans="1:42" x14ac:dyDescent="0.2">
      <c r="A8" s="15" t="s">
        <v>13</v>
      </c>
      <c r="B8" s="13">
        <v>41844</v>
      </c>
      <c r="C8" t="s">
        <v>58</v>
      </c>
      <c r="O8">
        <v>1.5205</v>
      </c>
      <c r="P8">
        <v>1.7234</v>
      </c>
      <c r="Q8">
        <v>7</v>
      </c>
      <c r="R8" s="2">
        <f t="shared" si="0"/>
        <v>0.1941626794258374</v>
      </c>
      <c r="S8" s="3">
        <f t="shared" si="1"/>
        <v>2.7737525632262484E-2</v>
      </c>
      <c r="T8">
        <v>0.46</v>
      </c>
      <c r="U8">
        <v>0.5</v>
      </c>
    </row>
    <row r="9" spans="1:42" x14ac:dyDescent="0.2">
      <c r="A9" s="15" t="s">
        <v>14</v>
      </c>
      <c r="B9" s="13">
        <v>41844</v>
      </c>
      <c r="C9" t="s">
        <v>58</v>
      </c>
      <c r="O9">
        <v>1.5205</v>
      </c>
      <c r="P9">
        <v>1.7234</v>
      </c>
      <c r="Q9">
        <v>7</v>
      </c>
      <c r="R9" s="2">
        <f t="shared" si="0"/>
        <v>0.1941626794258374</v>
      </c>
      <c r="S9" s="3">
        <f t="shared" si="1"/>
        <v>2.7737525632262484E-2</v>
      </c>
      <c r="T9">
        <v>0.46</v>
      </c>
      <c r="U9">
        <v>0.5</v>
      </c>
    </row>
    <row r="10" spans="1:42" x14ac:dyDescent="0.2">
      <c r="A10" s="15" t="s">
        <v>15</v>
      </c>
      <c r="B10" s="13">
        <v>41844</v>
      </c>
      <c r="C10" t="s">
        <v>58</v>
      </c>
      <c r="O10">
        <v>1.5205</v>
      </c>
      <c r="P10">
        <v>1.7234</v>
      </c>
      <c r="Q10">
        <v>7</v>
      </c>
      <c r="R10" s="2">
        <f t="shared" si="0"/>
        <v>0.1941626794258374</v>
      </c>
      <c r="S10" s="3">
        <f t="shared" si="1"/>
        <v>2.7737525632262484E-2</v>
      </c>
      <c r="T10">
        <v>0.46</v>
      </c>
      <c r="U10">
        <v>0.5</v>
      </c>
    </row>
    <row r="11" spans="1:42" x14ac:dyDescent="0.2">
      <c r="A11" s="15" t="s">
        <v>16</v>
      </c>
      <c r="B11" s="13">
        <v>41844</v>
      </c>
      <c r="C11" t="s">
        <v>58</v>
      </c>
      <c r="O11">
        <v>1.5205</v>
      </c>
      <c r="P11">
        <v>1.7234</v>
      </c>
      <c r="Q11">
        <v>7</v>
      </c>
      <c r="R11" s="2">
        <f t="shared" si="0"/>
        <v>0.1941626794258374</v>
      </c>
      <c r="S11" s="3">
        <f t="shared" si="1"/>
        <v>2.7737525632262484E-2</v>
      </c>
      <c r="T11">
        <v>0.46</v>
      </c>
      <c r="U11">
        <v>0.5</v>
      </c>
    </row>
    <row r="12" spans="1:42" x14ac:dyDescent="0.2">
      <c r="A12" s="14" t="s">
        <v>17</v>
      </c>
      <c r="B12" s="13">
        <v>41844</v>
      </c>
      <c r="C12" t="s">
        <v>58</v>
      </c>
      <c r="L12" s="4"/>
      <c r="M12" s="4"/>
      <c r="N12" s="4"/>
      <c r="O12">
        <v>1.5204</v>
      </c>
      <c r="P12">
        <v>1.7015</v>
      </c>
      <c r="Q12">
        <v>6</v>
      </c>
      <c r="R12" s="2">
        <f t="shared" si="0"/>
        <v>0.17330143540669862</v>
      </c>
      <c r="S12" s="3">
        <f t="shared" si="1"/>
        <v>2.8883572567783105E-2</v>
      </c>
      <c r="T12">
        <v>0.46</v>
      </c>
      <c r="U12">
        <v>0.5</v>
      </c>
    </row>
    <row r="13" spans="1:42" x14ac:dyDescent="0.2">
      <c r="A13" s="14" t="s">
        <v>18</v>
      </c>
      <c r="B13" s="13">
        <v>41844</v>
      </c>
      <c r="C13" t="s">
        <v>58</v>
      </c>
      <c r="O13">
        <v>1.5204</v>
      </c>
      <c r="P13">
        <v>1.7015</v>
      </c>
      <c r="Q13">
        <v>6</v>
      </c>
      <c r="R13" s="2">
        <f t="shared" si="0"/>
        <v>0.17330143540669862</v>
      </c>
      <c r="S13" s="3">
        <f t="shared" si="1"/>
        <v>2.8883572567783105E-2</v>
      </c>
      <c r="T13">
        <v>0.46</v>
      </c>
      <c r="U13">
        <v>0.5</v>
      </c>
    </row>
    <row r="14" spans="1:42" x14ac:dyDescent="0.2">
      <c r="A14" s="14" t="s">
        <v>19</v>
      </c>
      <c r="B14" s="13">
        <v>41844</v>
      </c>
      <c r="C14" t="s">
        <v>58</v>
      </c>
      <c r="O14">
        <v>1.5204</v>
      </c>
      <c r="P14">
        <v>1.7015</v>
      </c>
      <c r="Q14">
        <v>6</v>
      </c>
      <c r="R14" s="2">
        <f t="shared" si="0"/>
        <v>0.17330143540669862</v>
      </c>
      <c r="S14" s="3">
        <f t="shared" si="1"/>
        <v>2.8883572567783105E-2</v>
      </c>
      <c r="T14">
        <v>0.46</v>
      </c>
      <c r="U14">
        <v>0.5</v>
      </c>
    </row>
    <row r="15" spans="1:42" x14ac:dyDescent="0.2">
      <c r="A15" s="14" t="s">
        <v>20</v>
      </c>
      <c r="B15" s="13">
        <v>41844</v>
      </c>
      <c r="C15" t="s">
        <v>58</v>
      </c>
      <c r="O15">
        <v>1.5224</v>
      </c>
      <c r="P15">
        <v>1.7613000000000001</v>
      </c>
      <c r="Q15">
        <v>8</v>
      </c>
      <c r="R15" s="2">
        <f t="shared" si="0"/>
        <v>0.22861244019138768</v>
      </c>
      <c r="S15" s="3">
        <f t="shared" si="1"/>
        <v>2.857655502392346E-2</v>
      </c>
      <c r="T15">
        <v>0.46</v>
      </c>
      <c r="U15">
        <v>0.5</v>
      </c>
    </row>
    <row r="16" spans="1:42" x14ac:dyDescent="0.2">
      <c r="A16" s="14" t="s">
        <v>21</v>
      </c>
      <c r="B16" s="13">
        <v>41844</v>
      </c>
      <c r="C16" t="s">
        <v>58</v>
      </c>
      <c r="O16">
        <v>1.5224</v>
      </c>
      <c r="P16">
        <v>1.7613000000000001</v>
      </c>
      <c r="Q16">
        <v>8</v>
      </c>
      <c r="R16" s="2">
        <f t="shared" si="0"/>
        <v>0.22861244019138768</v>
      </c>
      <c r="S16" s="3">
        <f t="shared" si="1"/>
        <v>2.857655502392346E-2</v>
      </c>
      <c r="T16">
        <v>0.46</v>
      </c>
      <c r="U16">
        <v>0.5</v>
      </c>
    </row>
    <row r="17" spans="1:36" x14ac:dyDescent="0.2">
      <c r="A17" s="14" t="s">
        <v>22</v>
      </c>
      <c r="B17" s="13">
        <v>41844</v>
      </c>
      <c r="C17" t="s">
        <v>58</v>
      </c>
      <c r="O17">
        <v>1.5224</v>
      </c>
      <c r="P17">
        <v>1.7613000000000001</v>
      </c>
      <c r="Q17">
        <v>8</v>
      </c>
      <c r="R17" s="2">
        <f t="shared" si="0"/>
        <v>0.22861244019138768</v>
      </c>
      <c r="S17" s="3">
        <f t="shared" si="1"/>
        <v>2.857655502392346E-2</v>
      </c>
      <c r="T17">
        <v>0.46</v>
      </c>
      <c r="U17">
        <v>0.5</v>
      </c>
    </row>
    <row r="18" spans="1:36" x14ac:dyDescent="0.2">
      <c r="A18" s="16" t="s">
        <v>23</v>
      </c>
      <c r="B18" s="13">
        <v>41844</v>
      </c>
      <c r="C18" t="s">
        <v>58</v>
      </c>
      <c r="O18">
        <v>1.5119</v>
      </c>
      <c r="P18">
        <v>1.8011999999999999</v>
      </c>
      <c r="Q18">
        <v>10</v>
      </c>
      <c r="R18" s="2">
        <f t="shared" si="0"/>
        <v>0.27684210526315783</v>
      </c>
      <c r="S18" s="3">
        <f t="shared" si="1"/>
        <v>2.7684210526315783E-2</v>
      </c>
      <c r="T18">
        <v>0.45</v>
      </c>
      <c r="U18">
        <v>0.5</v>
      </c>
    </row>
    <row r="19" spans="1:36" x14ac:dyDescent="0.2">
      <c r="A19" s="16" t="s">
        <v>24</v>
      </c>
      <c r="B19" s="13">
        <v>41844</v>
      </c>
      <c r="C19" t="s">
        <v>58</v>
      </c>
      <c r="O19">
        <v>1.5119</v>
      </c>
      <c r="P19">
        <v>1.8011999999999999</v>
      </c>
      <c r="Q19">
        <v>10</v>
      </c>
      <c r="R19" s="2">
        <f t="shared" si="0"/>
        <v>0.27684210526315783</v>
      </c>
      <c r="S19" s="3">
        <f t="shared" si="1"/>
        <v>2.7684210526315783E-2</v>
      </c>
      <c r="T19">
        <v>0.45</v>
      </c>
      <c r="U19">
        <v>0.5</v>
      </c>
    </row>
    <row r="20" spans="1:36" x14ac:dyDescent="0.2">
      <c r="A20" s="16" t="s">
        <v>25</v>
      </c>
      <c r="B20" s="13">
        <v>41844</v>
      </c>
      <c r="C20" t="s">
        <v>58</v>
      </c>
      <c r="O20">
        <v>1.5158</v>
      </c>
      <c r="P20">
        <v>1.7997000000000001</v>
      </c>
      <c r="Q20">
        <v>10</v>
      </c>
      <c r="R20" s="2">
        <f t="shared" si="0"/>
        <v>0.2716746411483254</v>
      </c>
      <c r="S20" s="3">
        <f t="shared" si="1"/>
        <v>2.7167464114832542E-2</v>
      </c>
      <c r="T20">
        <v>0.45</v>
      </c>
      <c r="U20">
        <v>0.5</v>
      </c>
    </row>
    <row r="21" spans="1:36" x14ac:dyDescent="0.2">
      <c r="A21" s="16" t="s">
        <v>26</v>
      </c>
      <c r="B21" s="13">
        <v>41844</v>
      </c>
      <c r="C21" t="s">
        <v>58</v>
      </c>
      <c r="O21">
        <v>1.5158</v>
      </c>
      <c r="P21">
        <v>1.7997000000000001</v>
      </c>
      <c r="Q21">
        <v>10</v>
      </c>
      <c r="R21" s="2">
        <f t="shared" si="0"/>
        <v>0.2716746411483254</v>
      </c>
      <c r="S21" s="3">
        <f t="shared" si="1"/>
        <v>2.7167464114832542E-2</v>
      </c>
      <c r="T21">
        <v>0.45</v>
      </c>
      <c r="U21">
        <v>0.5</v>
      </c>
    </row>
    <row r="22" spans="1:36" x14ac:dyDescent="0.2">
      <c r="A22" s="16" t="s">
        <v>27</v>
      </c>
      <c r="B22" s="13">
        <v>41844</v>
      </c>
      <c r="C22" t="s">
        <v>58</v>
      </c>
      <c r="I22" s="7"/>
      <c r="O22">
        <v>1.5107999999999999</v>
      </c>
      <c r="P22">
        <v>1.8146</v>
      </c>
      <c r="Q22">
        <v>10.5</v>
      </c>
      <c r="R22" s="2">
        <f t="shared" si="0"/>
        <v>0.29071770334928237</v>
      </c>
      <c r="S22" s="3">
        <f t="shared" si="1"/>
        <v>2.7687400318979274E-2</v>
      </c>
      <c r="T22">
        <v>0.45</v>
      </c>
      <c r="U22">
        <v>0.5</v>
      </c>
    </row>
    <row r="23" spans="1:36" x14ac:dyDescent="0.2">
      <c r="A23" s="16" t="s">
        <v>28</v>
      </c>
      <c r="B23" s="13">
        <v>41844</v>
      </c>
      <c r="C23" t="s">
        <v>58</v>
      </c>
      <c r="I23" t="s">
        <v>42</v>
      </c>
      <c r="J23" t="s">
        <v>43</v>
      </c>
      <c r="K23" t="s">
        <v>36</v>
      </c>
      <c r="L23" t="s">
        <v>44</v>
      </c>
      <c r="O23">
        <v>1.5107999999999999</v>
      </c>
      <c r="P23">
        <v>1.8146</v>
      </c>
      <c r="Q23">
        <v>10.5</v>
      </c>
      <c r="R23" s="2">
        <f t="shared" si="0"/>
        <v>0.29071770334928237</v>
      </c>
      <c r="S23" s="3">
        <f t="shared" si="1"/>
        <v>2.7687400318979274E-2</v>
      </c>
      <c r="T23">
        <v>0.46</v>
      </c>
      <c r="U23">
        <v>0.5</v>
      </c>
    </row>
    <row r="24" spans="1:36" x14ac:dyDescent="0.2">
      <c r="A24" s="16" t="s">
        <v>29</v>
      </c>
      <c r="B24" s="13">
        <v>41844</v>
      </c>
      <c r="C24" t="s">
        <v>58</v>
      </c>
      <c r="O24">
        <v>1.5107999999999999</v>
      </c>
      <c r="P24">
        <v>1.8146</v>
      </c>
      <c r="Q24">
        <v>10.5</v>
      </c>
      <c r="R24" s="2">
        <f t="shared" si="0"/>
        <v>0.29071770334928237</v>
      </c>
      <c r="S24" s="3">
        <f t="shared" si="1"/>
        <v>2.7687400318979274E-2</v>
      </c>
      <c r="T24">
        <v>0.46</v>
      </c>
      <c r="U24">
        <v>0.5</v>
      </c>
    </row>
    <row r="25" spans="1:36" x14ac:dyDescent="0.2">
      <c r="A25" s="15" t="s">
        <v>30</v>
      </c>
      <c r="B25" s="13">
        <v>41844</v>
      </c>
      <c r="C25" t="s">
        <v>58</v>
      </c>
      <c r="O25">
        <v>1.5188999999999999</v>
      </c>
      <c r="P25">
        <v>2.1</v>
      </c>
      <c r="Q25">
        <v>20</v>
      </c>
      <c r="R25" s="2">
        <f t="shared" si="0"/>
        <v>0.55607655502392361</v>
      </c>
      <c r="S25" s="3">
        <f t="shared" si="1"/>
        <v>2.7803827751196181E-2</v>
      </c>
      <c r="T25">
        <v>0.46</v>
      </c>
      <c r="U25">
        <v>0.5</v>
      </c>
    </row>
    <row r="26" spans="1:36" x14ac:dyDescent="0.2">
      <c r="A26" s="15" t="s">
        <v>31</v>
      </c>
      <c r="B26" s="13">
        <v>41844</v>
      </c>
      <c r="C26" t="s">
        <v>58</v>
      </c>
      <c r="K26" s="6"/>
      <c r="O26">
        <v>1.5188999999999999</v>
      </c>
      <c r="P26">
        <v>2.1</v>
      </c>
      <c r="Q26">
        <v>20</v>
      </c>
      <c r="R26" s="2">
        <f t="shared" si="0"/>
        <v>0.55607655502392361</v>
      </c>
      <c r="S26" s="3">
        <f t="shared" si="1"/>
        <v>2.7803827751196181E-2</v>
      </c>
      <c r="T26">
        <v>0.46</v>
      </c>
      <c r="U26">
        <v>0.5</v>
      </c>
    </row>
    <row r="27" spans="1:36" x14ac:dyDescent="0.2">
      <c r="A27" s="15" t="s">
        <v>32</v>
      </c>
      <c r="B27" s="13">
        <v>41844</v>
      </c>
      <c r="C27" t="s">
        <v>58</v>
      </c>
      <c r="O27">
        <v>1.5188999999999999</v>
      </c>
      <c r="P27">
        <v>2.1</v>
      </c>
      <c r="Q27">
        <v>20</v>
      </c>
      <c r="R27" s="2">
        <f t="shared" si="0"/>
        <v>0.55607655502392361</v>
      </c>
      <c r="S27" s="3">
        <f t="shared" si="1"/>
        <v>2.7803827751196181E-2</v>
      </c>
      <c r="T27">
        <v>0.46</v>
      </c>
      <c r="U27">
        <v>0.5</v>
      </c>
    </row>
    <row r="28" spans="1:36" x14ac:dyDescent="0.2">
      <c r="A28" s="15" t="s">
        <v>33</v>
      </c>
      <c r="B28" s="13">
        <v>41844</v>
      </c>
      <c r="C28" t="s">
        <v>58</v>
      </c>
      <c r="O28">
        <v>1.5188999999999999</v>
      </c>
      <c r="P28">
        <v>2.1</v>
      </c>
      <c r="Q28">
        <v>20</v>
      </c>
      <c r="R28" s="2">
        <f t="shared" si="0"/>
        <v>0.55607655502392361</v>
      </c>
      <c r="S28" s="3">
        <f t="shared" si="1"/>
        <v>2.7803827751196181E-2</v>
      </c>
      <c r="T28">
        <v>0.46</v>
      </c>
      <c r="U28">
        <v>0.5</v>
      </c>
    </row>
    <row r="29" spans="1:36" x14ac:dyDescent="0.2">
      <c r="A29" s="15" t="s">
        <v>34</v>
      </c>
      <c r="B29" s="13">
        <v>41844</v>
      </c>
      <c r="C29" t="s">
        <v>58</v>
      </c>
      <c r="O29">
        <v>1.5188999999999999</v>
      </c>
      <c r="P29">
        <v>2.1</v>
      </c>
      <c r="Q29">
        <v>20</v>
      </c>
      <c r="R29" s="2">
        <f t="shared" si="0"/>
        <v>0.55607655502392361</v>
      </c>
      <c r="S29" s="3">
        <f t="shared" si="1"/>
        <v>2.7803827751196181E-2</v>
      </c>
      <c r="T29">
        <v>0.46</v>
      </c>
      <c r="U29">
        <v>0.5</v>
      </c>
    </row>
    <row r="30" spans="1:36" x14ac:dyDescent="0.2">
      <c r="A30" s="14" t="s">
        <v>35</v>
      </c>
      <c r="B30" s="13">
        <v>41844</v>
      </c>
      <c r="C30" t="s">
        <v>58</v>
      </c>
      <c r="E30" t="s">
        <v>36</v>
      </c>
      <c r="F30" t="s">
        <v>37</v>
      </c>
      <c r="G30" t="s">
        <v>38</v>
      </c>
      <c r="R30" s="2"/>
      <c r="S30" s="3"/>
      <c r="T30">
        <v>0.4</v>
      </c>
      <c r="U30">
        <v>0.4</v>
      </c>
    </row>
    <row r="31" spans="1:36" x14ac:dyDescent="0.2">
      <c r="A31" s="16" t="s">
        <v>39</v>
      </c>
      <c r="B31" s="13">
        <v>41844</v>
      </c>
      <c r="C31" t="s">
        <v>58</v>
      </c>
      <c r="E31">
        <v>9156</v>
      </c>
      <c r="F31">
        <v>1584</v>
      </c>
      <c r="G31">
        <v>3267</v>
      </c>
      <c r="H31" s="5"/>
      <c r="I31" s="4">
        <f t="shared" ref="I31:K33" si="2">E31/($R31)/1000</f>
        <v>27.233789411064837</v>
      </c>
      <c r="J31" s="4">
        <f t="shared" si="2"/>
        <v>4.7114812611540735</v>
      </c>
      <c r="K31" s="4">
        <f t="shared" si="2"/>
        <v>9.7174301011302777</v>
      </c>
      <c r="O31">
        <v>1.5103</v>
      </c>
      <c r="P31">
        <v>1.8465</v>
      </c>
      <c r="Q31">
        <v>10</v>
      </c>
      <c r="R31" s="2">
        <f t="shared" ref="R31:R44" si="3">(P31-O31)/1</f>
        <v>0.33620000000000005</v>
      </c>
      <c r="S31" s="3">
        <f t="shared" ref="S31:S44" si="4">R31/Q31</f>
        <v>3.3620000000000004E-2</v>
      </c>
      <c r="T31" s="5">
        <v>0.46</v>
      </c>
      <c r="U31" s="5">
        <v>0.7</v>
      </c>
      <c r="V31" s="11">
        <f>N31/($Q31*1000*$R31)*40/1000</f>
        <v>0</v>
      </c>
      <c r="W31">
        <v>15401</v>
      </c>
      <c r="X31">
        <v>9416</v>
      </c>
      <c r="Y31">
        <v>3267</v>
      </c>
      <c r="Z31">
        <v>1573</v>
      </c>
      <c r="AA31">
        <v>23</v>
      </c>
      <c r="AB31">
        <v>44</v>
      </c>
      <c r="AD31">
        <f>W31/($Q31*1000*$R31)*40/1000</f>
        <v>0.18323616894705533</v>
      </c>
      <c r="AE31">
        <f>SUM(X31:Z31)/($Q31*1000*$R31)*40/1000</f>
        <v>0.16961332540154669</v>
      </c>
      <c r="AF31">
        <f>AB31/($Q31*1000*$R31)*40/1000+AE31</f>
        <v>0.17013682331945271</v>
      </c>
      <c r="AG31">
        <f t="shared" ref="AG31:AJ33" si="5">X31/($Q31*1000*$R31)*40/1000</f>
        <v>0.11202855443188577</v>
      </c>
      <c r="AH31">
        <f t="shared" si="5"/>
        <v>3.8869720404521121E-2</v>
      </c>
      <c r="AI31">
        <f t="shared" si="5"/>
        <v>1.8715050565139793E-2</v>
      </c>
      <c r="AJ31">
        <f t="shared" si="5"/>
        <v>2.7364663890541339E-4</v>
      </c>
    </row>
    <row r="32" spans="1:36" x14ac:dyDescent="0.2">
      <c r="A32" s="16" t="s">
        <v>40</v>
      </c>
      <c r="B32" s="13">
        <v>41844</v>
      </c>
      <c r="C32" t="s">
        <v>58</v>
      </c>
      <c r="E32">
        <v>9841</v>
      </c>
      <c r="F32">
        <v>1960</v>
      </c>
      <c r="G32">
        <v>2001</v>
      </c>
      <c r="I32" s="4">
        <f t="shared" si="2"/>
        <v>29.271267102914926</v>
      </c>
      <c r="J32" s="4">
        <f t="shared" si="2"/>
        <v>5.8298631766805462</v>
      </c>
      <c r="K32" s="4">
        <f t="shared" si="2"/>
        <v>5.9518143961927414</v>
      </c>
      <c r="O32">
        <v>1.5103</v>
      </c>
      <c r="P32">
        <v>1.8465</v>
      </c>
      <c r="Q32">
        <v>10</v>
      </c>
      <c r="R32" s="2">
        <f t="shared" si="3"/>
        <v>0.33620000000000005</v>
      </c>
      <c r="S32" s="3">
        <f t="shared" si="4"/>
        <v>3.3620000000000004E-2</v>
      </c>
      <c r="T32">
        <v>0.46</v>
      </c>
      <c r="U32">
        <v>0.7</v>
      </c>
      <c r="V32" s="11">
        <f>N32/($Q32*1000*$R32)*40/1000</f>
        <v>0</v>
      </c>
      <c r="W32">
        <v>14231</v>
      </c>
      <c r="X32">
        <v>10093</v>
      </c>
      <c r="Y32">
        <v>2001</v>
      </c>
      <c r="Z32">
        <v>1995</v>
      </c>
      <c r="AA32">
        <v>32</v>
      </c>
      <c r="AB32">
        <v>53</v>
      </c>
      <c r="AD32">
        <f>W32/($Q32*1000*$R32)*40/1000</f>
        <v>0.16931588340273646</v>
      </c>
      <c r="AE32">
        <f>SUM(X32:Z32)/($Q32*1000*$R32)*40/1000</f>
        <v>0.16762641284949434</v>
      </c>
      <c r="AF32">
        <f>AB32/($Q32*1000*$R32)*40/1000+AE32</f>
        <v>0.16825698988697202</v>
      </c>
      <c r="AG32">
        <f t="shared" si="5"/>
        <v>0.12008328375966684</v>
      </c>
      <c r="AH32">
        <f t="shared" si="5"/>
        <v>2.3807257584770966E-2</v>
      </c>
      <c r="AI32">
        <f t="shared" si="5"/>
        <v>2.3735871505056513E-2</v>
      </c>
      <c r="AJ32">
        <f t="shared" si="5"/>
        <v>3.8072575847709688E-4</v>
      </c>
    </row>
    <row r="33" spans="1:44" x14ac:dyDescent="0.2">
      <c r="A33" s="16" t="s">
        <v>41</v>
      </c>
      <c r="B33" s="13">
        <v>41844</v>
      </c>
      <c r="C33" t="s">
        <v>58</v>
      </c>
      <c r="E33">
        <v>10612</v>
      </c>
      <c r="F33">
        <v>2161</v>
      </c>
      <c r="G33">
        <v>2438</v>
      </c>
      <c r="I33" s="4">
        <f t="shared" si="2"/>
        <v>31.564544913741816</v>
      </c>
      <c r="J33" s="4">
        <f t="shared" si="2"/>
        <v>6.4277215942891122</v>
      </c>
      <c r="K33" s="4">
        <f t="shared" si="2"/>
        <v>7.251635930993455</v>
      </c>
      <c r="O33">
        <v>1.5103</v>
      </c>
      <c r="P33">
        <v>1.8465</v>
      </c>
      <c r="Q33">
        <v>10</v>
      </c>
      <c r="R33" s="2">
        <f t="shared" si="3"/>
        <v>0.33620000000000005</v>
      </c>
      <c r="S33" s="3">
        <f t="shared" si="4"/>
        <v>3.3620000000000004E-2</v>
      </c>
      <c r="T33">
        <v>0.46</v>
      </c>
      <c r="U33">
        <v>0.7</v>
      </c>
      <c r="V33" s="11">
        <f>N33/($Q33*1000*$R33)*40/1000</f>
        <v>0</v>
      </c>
      <c r="W33">
        <v>15685</v>
      </c>
      <c r="X33">
        <v>10598</v>
      </c>
      <c r="Y33">
        <v>2438</v>
      </c>
      <c r="Z33">
        <v>2124</v>
      </c>
      <c r="AA33">
        <v>24</v>
      </c>
      <c r="AB33">
        <v>60</v>
      </c>
      <c r="AD33" s="1">
        <f>W33/($Q33*1000*$R33)*40/1000</f>
        <v>0.18661511005353956</v>
      </c>
      <c r="AE33" s="1">
        <f>SUM(X33:Z33)/($Q33*1000*$R33)*40/1000</f>
        <v>0.18036882807852467</v>
      </c>
      <c r="AF33" s="1">
        <f>AB33/($Q33*1000*$R33)*40/1000+AE33</f>
        <v>0.18108268887566922</v>
      </c>
      <c r="AG33" s="1">
        <f t="shared" si="5"/>
        <v>0.12609161213563355</v>
      </c>
      <c r="AH33" s="1">
        <f t="shared" si="5"/>
        <v>2.9006543723973821E-2</v>
      </c>
      <c r="AI33" s="1">
        <f t="shared" si="5"/>
        <v>2.5270672218917309E-2</v>
      </c>
      <c r="AJ33" s="1">
        <f t="shared" si="5"/>
        <v>2.8554431885782268E-4</v>
      </c>
    </row>
    <row r="34" spans="1:44" x14ac:dyDescent="0.2">
      <c r="A34" s="14" t="s">
        <v>45</v>
      </c>
      <c r="B34" s="13">
        <v>41844</v>
      </c>
      <c r="C34" t="s">
        <v>58</v>
      </c>
      <c r="E34" s="5"/>
      <c r="F34" s="5"/>
      <c r="G34" s="5"/>
      <c r="H34" s="5"/>
      <c r="I34">
        <v>1190</v>
      </c>
      <c r="J34">
        <v>10123</v>
      </c>
      <c r="K34">
        <v>1233</v>
      </c>
      <c r="O34">
        <v>1.5061</v>
      </c>
      <c r="P34">
        <v>1.8344</v>
      </c>
      <c r="Q34">
        <v>10</v>
      </c>
      <c r="R34" s="2">
        <f t="shared" si="3"/>
        <v>0.32830000000000004</v>
      </c>
      <c r="S34" s="3">
        <f t="shared" si="4"/>
        <v>3.2830000000000005E-2</v>
      </c>
      <c r="T34" s="5">
        <v>0.46</v>
      </c>
      <c r="U34" s="5">
        <v>0.7</v>
      </c>
      <c r="V34" s="11">
        <f t="shared" ref="V34:V44" si="6">K34/($Q34*1000*$R34)*40/1000</f>
        <v>1.5022844958879072E-2</v>
      </c>
      <c r="W34">
        <v>16815</v>
      </c>
      <c r="X34">
        <v>10299</v>
      </c>
      <c r="Y34">
        <v>4482</v>
      </c>
      <c r="Z34">
        <v>1212</v>
      </c>
      <c r="AA34">
        <v>34</v>
      </c>
      <c r="AB34">
        <v>21</v>
      </c>
      <c r="AD34">
        <f t="shared" ref="AD34:AD44" si="7">W34/($Q34*1000*$R34)*20/1000</f>
        <v>0.10243679561376788</v>
      </c>
      <c r="AE34">
        <f t="shared" ref="AE34:AE44" si="8">SUM(X34:Z34)/($Q34*1000*$R34)*20/1000</f>
        <v>9.7429180627474854E-2</v>
      </c>
      <c r="AF34">
        <f t="shared" ref="AF34:AF44" si="9">AB34/($Q34*1000*$R34)*20/1000+AE34</f>
        <v>9.7557112397197665E-2</v>
      </c>
      <c r="AG34">
        <f t="shared" ref="AG34:AG44" si="10">X34/($Q34*1000*$R34)*20/1000</f>
        <v>6.274139506548887E-2</v>
      </c>
      <c r="AH34">
        <f t="shared" ref="AH34:AH44" si="11">Y34/($Q34*1000*$R34)*20/1000</f>
        <v>2.7304294852269262E-2</v>
      </c>
      <c r="AI34">
        <f t="shared" ref="AI34:AI44" si="12">Z34/($Q34*1000*$R34)*20/1000</f>
        <v>7.3834907097167207E-3</v>
      </c>
      <c r="AJ34">
        <f t="shared" ref="AJ34:AJ44" si="13">AA34/($Q34*1000*$R34)*20/1000</f>
        <v>2.0712762717027105E-4</v>
      </c>
    </row>
    <row r="35" spans="1:44" x14ac:dyDescent="0.2">
      <c r="A35" s="14" t="s">
        <v>46</v>
      </c>
      <c r="B35" s="13">
        <v>41844</v>
      </c>
      <c r="C35" t="s">
        <v>58</v>
      </c>
      <c r="I35">
        <v>1848</v>
      </c>
      <c r="J35">
        <v>12075</v>
      </c>
      <c r="K35">
        <v>1822</v>
      </c>
      <c r="O35">
        <v>1.5061</v>
      </c>
      <c r="P35">
        <v>1.8344</v>
      </c>
      <c r="Q35">
        <v>10</v>
      </c>
      <c r="R35" s="2">
        <f t="shared" si="3"/>
        <v>0.32830000000000004</v>
      </c>
      <c r="S35" s="3">
        <f t="shared" si="4"/>
        <v>3.2830000000000005E-2</v>
      </c>
      <c r="T35">
        <v>0.46</v>
      </c>
      <c r="U35">
        <v>0.7</v>
      </c>
      <c r="V35" s="11">
        <f t="shared" si="6"/>
        <v>2.2199208041425521E-2</v>
      </c>
      <c r="W35">
        <v>19861</v>
      </c>
      <c r="X35">
        <v>11215</v>
      </c>
      <c r="Y35">
        <v>6011</v>
      </c>
      <c r="Z35">
        <v>1980</v>
      </c>
      <c r="AA35">
        <v>86</v>
      </c>
      <c r="AB35">
        <v>37</v>
      </c>
      <c r="AD35" s="12">
        <f t="shared" si="7"/>
        <v>0.12099299421261039</v>
      </c>
      <c r="AE35" s="12">
        <f t="shared" si="8"/>
        <v>0.11700274139506547</v>
      </c>
      <c r="AF35" s="12">
        <f t="shared" si="9"/>
        <v>0.11722814498933901</v>
      </c>
      <c r="AG35" s="12">
        <f t="shared" si="10"/>
        <v>6.8321657021017362E-2</v>
      </c>
      <c r="AH35" s="12">
        <f t="shared" si="11"/>
        <v>3.6618946085897046E-2</v>
      </c>
      <c r="AI35" s="12">
        <f t="shared" si="12"/>
        <v>1.2062138288151079E-2</v>
      </c>
      <c r="AJ35" s="12">
        <f t="shared" si="13"/>
        <v>5.239110569600974E-4</v>
      </c>
      <c r="AM35" s="8">
        <f>AG35/AF35-AP35</f>
        <v>0.57834017564828777</v>
      </c>
      <c r="AN35" s="8">
        <f>AH35/AF35</f>
        <v>0.31237333056176275</v>
      </c>
      <c r="AO35" s="8">
        <f>AI35/AF35</f>
        <v>0.10289455906043755</v>
      </c>
      <c r="AP35" s="8">
        <f>AJ35/AF35</f>
        <v>4.4691576157563787E-3</v>
      </c>
    </row>
    <row r="36" spans="1:44" x14ac:dyDescent="0.2">
      <c r="A36" s="14" t="s">
        <v>47</v>
      </c>
      <c r="B36" s="13">
        <v>41844</v>
      </c>
      <c r="C36" t="s">
        <v>58</v>
      </c>
      <c r="I36">
        <v>2506</v>
      </c>
      <c r="J36">
        <v>12164</v>
      </c>
      <c r="K36">
        <v>956</v>
      </c>
      <c r="O36">
        <v>1.5061</v>
      </c>
      <c r="P36">
        <v>1.8344</v>
      </c>
      <c r="Q36">
        <v>10</v>
      </c>
      <c r="R36" s="2">
        <f t="shared" si="3"/>
        <v>0.32830000000000004</v>
      </c>
      <c r="S36" s="3">
        <f t="shared" si="4"/>
        <v>3.2830000000000005E-2</v>
      </c>
      <c r="T36">
        <v>0.45</v>
      </c>
      <c r="U36">
        <v>0.7</v>
      </c>
      <c r="V36" s="11">
        <f t="shared" si="6"/>
        <v>1.1647883033810537E-2</v>
      </c>
      <c r="W36">
        <v>21565</v>
      </c>
      <c r="X36">
        <v>12352</v>
      </c>
      <c r="Y36">
        <v>5906</v>
      </c>
      <c r="Z36">
        <v>2729</v>
      </c>
      <c r="AA36">
        <v>107</v>
      </c>
      <c r="AB36">
        <v>53</v>
      </c>
      <c r="AD36">
        <f t="shared" si="7"/>
        <v>0.13137374352726164</v>
      </c>
      <c r="AE36">
        <f t="shared" si="8"/>
        <v>0.12785257386536703</v>
      </c>
      <c r="AF36">
        <f t="shared" si="9"/>
        <v>0.12817544928419128</v>
      </c>
      <c r="AG36">
        <f t="shared" si="10"/>
        <v>7.5248248553152597E-2</v>
      </c>
      <c r="AH36">
        <f t="shared" si="11"/>
        <v>3.597928723728297E-2</v>
      </c>
      <c r="AI36">
        <f t="shared" si="12"/>
        <v>1.6625038074931459E-2</v>
      </c>
      <c r="AJ36">
        <f t="shared" si="13"/>
        <v>6.5184282668291182E-4</v>
      </c>
    </row>
    <row r="37" spans="1:44" x14ac:dyDescent="0.2">
      <c r="A37" s="14" t="s">
        <v>48</v>
      </c>
      <c r="B37" s="13">
        <v>41844</v>
      </c>
      <c r="C37" t="s">
        <v>58</v>
      </c>
      <c r="I37">
        <v>2574</v>
      </c>
      <c r="J37">
        <v>12952</v>
      </c>
      <c r="K37">
        <v>904</v>
      </c>
      <c r="O37">
        <v>1.5061</v>
      </c>
      <c r="P37">
        <v>1.8344</v>
      </c>
      <c r="Q37">
        <v>10</v>
      </c>
      <c r="R37" s="2">
        <f t="shared" si="3"/>
        <v>0.32830000000000004</v>
      </c>
      <c r="S37" s="3">
        <f t="shared" si="4"/>
        <v>3.2830000000000005E-2</v>
      </c>
      <c r="T37">
        <v>0.44</v>
      </c>
      <c r="U37">
        <v>0.7</v>
      </c>
      <c r="V37" s="11">
        <f t="shared" si="6"/>
        <v>1.1014316174230885E-2</v>
      </c>
      <c r="W37">
        <v>21840</v>
      </c>
      <c r="X37">
        <v>13095</v>
      </c>
      <c r="Y37">
        <v>4947</v>
      </c>
      <c r="Z37">
        <v>2905</v>
      </c>
      <c r="AA37">
        <v>96</v>
      </c>
      <c r="AB37">
        <v>33</v>
      </c>
      <c r="AD37">
        <f t="shared" si="7"/>
        <v>0.13304904051172708</v>
      </c>
      <c r="AE37">
        <f t="shared" si="8"/>
        <v>0.12760889430399025</v>
      </c>
      <c r="AF37">
        <f t="shared" si="9"/>
        <v>0.12780992994212609</v>
      </c>
      <c r="AG37">
        <f t="shared" si="10"/>
        <v>7.9774596405726456E-2</v>
      </c>
      <c r="AH37">
        <f t="shared" si="11"/>
        <v>3.0137069753274442E-2</v>
      </c>
      <c r="AI37">
        <f t="shared" si="12"/>
        <v>1.7697228144989335E-2</v>
      </c>
      <c r="AJ37">
        <f t="shared" si="13"/>
        <v>5.8483094730429474E-4</v>
      </c>
    </row>
    <row r="38" spans="1:44" x14ac:dyDescent="0.2">
      <c r="A38" s="15" t="s">
        <v>49</v>
      </c>
      <c r="B38" s="13">
        <v>41844</v>
      </c>
      <c r="C38" t="s">
        <v>58</v>
      </c>
      <c r="E38" s="5"/>
      <c r="F38" s="5"/>
      <c r="G38" s="5"/>
      <c r="H38" s="5"/>
      <c r="I38">
        <v>1933</v>
      </c>
      <c r="J38">
        <v>46979</v>
      </c>
      <c r="K38">
        <v>25432</v>
      </c>
      <c r="O38">
        <v>1.5203</v>
      </c>
      <c r="P38">
        <v>1.8338000000000001</v>
      </c>
      <c r="Q38">
        <v>10</v>
      </c>
      <c r="R38" s="2">
        <f t="shared" si="3"/>
        <v>0.31350000000000011</v>
      </c>
      <c r="S38" s="3">
        <f t="shared" si="4"/>
        <v>3.135000000000001E-2</v>
      </c>
      <c r="T38" s="5">
        <v>0.47</v>
      </c>
      <c r="U38" s="5">
        <v>0.7</v>
      </c>
      <c r="V38" s="11">
        <f t="shared" si="6"/>
        <v>0.32449122807017533</v>
      </c>
      <c r="W38">
        <v>57414</v>
      </c>
      <c r="X38">
        <v>47167</v>
      </c>
      <c r="Y38">
        <v>5755</v>
      </c>
      <c r="Z38">
        <v>2525</v>
      </c>
      <c r="AA38">
        <v>52</v>
      </c>
      <c r="AB38">
        <v>487</v>
      </c>
      <c r="AD38">
        <f t="shared" si="7"/>
        <v>0.36627751196172242</v>
      </c>
      <c r="AE38">
        <f t="shared" si="8"/>
        <v>0.35372886762360439</v>
      </c>
      <c r="AF38">
        <f t="shared" si="9"/>
        <v>0.3568357256778309</v>
      </c>
      <c r="AG38">
        <f t="shared" si="10"/>
        <v>0.30090590111642734</v>
      </c>
      <c r="AH38">
        <f t="shared" si="11"/>
        <v>3.6714513556618811E-2</v>
      </c>
      <c r="AI38">
        <f t="shared" si="12"/>
        <v>1.6108452950558211E-2</v>
      </c>
      <c r="AJ38">
        <f t="shared" si="13"/>
        <v>3.3173843700159478E-4</v>
      </c>
    </row>
    <row r="39" spans="1:44" x14ac:dyDescent="0.2">
      <c r="A39" s="15" t="s">
        <v>50</v>
      </c>
      <c r="B39" s="13">
        <v>41844</v>
      </c>
      <c r="C39" t="s">
        <v>58</v>
      </c>
      <c r="I39">
        <v>3337</v>
      </c>
      <c r="J39">
        <v>53981</v>
      </c>
      <c r="K39">
        <v>335</v>
      </c>
      <c r="O39">
        <v>1.5203</v>
      </c>
      <c r="P39">
        <v>1.8338000000000001</v>
      </c>
      <c r="Q39">
        <v>10</v>
      </c>
      <c r="R39" s="2">
        <f t="shared" si="3"/>
        <v>0.31350000000000011</v>
      </c>
      <c r="S39" s="3">
        <f t="shared" si="4"/>
        <v>3.135000000000001E-2</v>
      </c>
      <c r="T39">
        <v>0.47</v>
      </c>
      <c r="U39">
        <v>0.8</v>
      </c>
      <c r="V39" s="11">
        <f t="shared" si="6"/>
        <v>4.2743221690590104E-3</v>
      </c>
      <c r="W39">
        <v>67347</v>
      </c>
      <c r="X39">
        <v>55493</v>
      </c>
      <c r="Y39">
        <v>6468</v>
      </c>
      <c r="Z39">
        <v>2793</v>
      </c>
      <c r="AA39">
        <v>137</v>
      </c>
      <c r="AB39">
        <v>450</v>
      </c>
      <c r="AD39">
        <f t="shared" si="7"/>
        <v>0.42964593301435394</v>
      </c>
      <c r="AE39">
        <f t="shared" si="8"/>
        <v>0.41310366826156292</v>
      </c>
      <c r="AF39">
        <f t="shared" si="9"/>
        <v>0.41597448165869211</v>
      </c>
      <c r="AG39">
        <f t="shared" si="10"/>
        <v>0.35402232854864424</v>
      </c>
      <c r="AH39">
        <f t="shared" si="11"/>
        <v>4.1263157894736828E-2</v>
      </c>
      <c r="AI39">
        <f t="shared" si="12"/>
        <v>1.7818181818181813E-2</v>
      </c>
      <c r="AJ39">
        <f t="shared" si="13"/>
        <v>8.7400318979266318E-4</v>
      </c>
    </row>
    <row r="40" spans="1:44" x14ac:dyDescent="0.2">
      <c r="A40" s="15" t="s">
        <v>51</v>
      </c>
      <c r="B40" s="13">
        <v>41844</v>
      </c>
      <c r="C40" t="s">
        <v>58</v>
      </c>
      <c r="I40">
        <v>2869</v>
      </c>
      <c r="J40">
        <v>59635</v>
      </c>
      <c r="K40">
        <v>540</v>
      </c>
      <c r="O40">
        <v>1.5203</v>
      </c>
      <c r="P40">
        <v>1.8338000000000001</v>
      </c>
      <c r="Q40">
        <v>10</v>
      </c>
      <c r="R40" s="2">
        <f t="shared" si="3"/>
        <v>0.31350000000000011</v>
      </c>
      <c r="S40" s="3">
        <f t="shared" si="4"/>
        <v>3.135000000000001E-2</v>
      </c>
      <c r="T40">
        <v>0.47</v>
      </c>
      <c r="U40">
        <v>0.8</v>
      </c>
      <c r="V40" s="11">
        <f t="shared" si="6"/>
        <v>6.8899521531100467E-3</v>
      </c>
      <c r="W40">
        <v>72743</v>
      </c>
      <c r="X40">
        <v>59292</v>
      </c>
      <c r="Y40">
        <v>7612</v>
      </c>
      <c r="Z40">
        <v>3064</v>
      </c>
      <c r="AA40">
        <v>211</v>
      </c>
      <c r="AB40">
        <v>423</v>
      </c>
      <c r="AD40" s="12">
        <f t="shared" si="7"/>
        <v>0.46407017543859636</v>
      </c>
      <c r="AE40" s="12">
        <f t="shared" si="8"/>
        <v>0.44636682615629975</v>
      </c>
      <c r="AF40" s="12">
        <f t="shared" si="9"/>
        <v>0.44906539074960117</v>
      </c>
      <c r="AG40" s="12">
        <f t="shared" si="10"/>
        <v>0.37825837320574152</v>
      </c>
      <c r="AH40" s="12">
        <f t="shared" si="11"/>
        <v>4.856140350877191E-2</v>
      </c>
      <c r="AI40" s="12">
        <f t="shared" si="12"/>
        <v>1.9547049441786278E-2</v>
      </c>
      <c r="AJ40" s="12">
        <f t="shared" si="13"/>
        <v>1.3460925039872405E-3</v>
      </c>
      <c r="AM40" s="8">
        <f>AG40/AF40-AP40</f>
        <v>0.83932605020528184</v>
      </c>
      <c r="AN40" s="8">
        <f>AH40/AF40</f>
        <v>0.10813882456564047</v>
      </c>
      <c r="AO40" s="8">
        <f>AI40/AF40</f>
        <v>4.3528291969143783E-2</v>
      </c>
      <c r="AP40" s="8">
        <f>AJ40/AF40</f>
        <v>2.9975422994416899E-3</v>
      </c>
    </row>
    <row r="41" spans="1:44" x14ac:dyDescent="0.2">
      <c r="A41" s="15" t="s">
        <v>52</v>
      </c>
      <c r="B41" s="13">
        <v>41844</v>
      </c>
      <c r="C41" t="s">
        <v>58</v>
      </c>
      <c r="I41">
        <v>4000</v>
      </c>
      <c r="J41">
        <v>60895</v>
      </c>
      <c r="K41">
        <v>209</v>
      </c>
      <c r="O41">
        <v>1.5203</v>
      </c>
      <c r="P41">
        <v>1.8338000000000001</v>
      </c>
      <c r="Q41">
        <v>10</v>
      </c>
      <c r="R41" s="2">
        <f t="shared" si="3"/>
        <v>0.31350000000000011</v>
      </c>
      <c r="S41" s="3">
        <f t="shared" si="4"/>
        <v>3.135000000000001E-2</v>
      </c>
      <c r="T41">
        <v>0.45</v>
      </c>
      <c r="U41">
        <v>0.8</v>
      </c>
      <c r="V41" s="11">
        <f t="shared" si="6"/>
        <v>2.6666666666666661E-3</v>
      </c>
      <c r="W41">
        <v>75908</v>
      </c>
      <c r="X41">
        <v>62179</v>
      </c>
      <c r="Y41">
        <v>6250</v>
      </c>
      <c r="Z41">
        <v>4158</v>
      </c>
      <c r="AA41">
        <v>229</v>
      </c>
      <c r="AB41">
        <v>408</v>
      </c>
      <c r="AD41">
        <f t="shared" si="7"/>
        <v>0.484261562998405</v>
      </c>
      <c r="AE41">
        <f t="shared" si="8"/>
        <v>0.46307496012759158</v>
      </c>
      <c r="AF41">
        <f t="shared" si="9"/>
        <v>0.46567783094098869</v>
      </c>
      <c r="AG41">
        <f t="shared" si="10"/>
        <v>0.39667623604465696</v>
      </c>
      <c r="AH41">
        <f t="shared" si="11"/>
        <v>3.9872408293460913E-2</v>
      </c>
      <c r="AI41">
        <f t="shared" si="12"/>
        <v>2.6526315789473679E-2</v>
      </c>
      <c r="AJ41">
        <f t="shared" si="13"/>
        <v>1.4609250398724075E-3</v>
      </c>
    </row>
    <row r="42" spans="1:44" x14ac:dyDescent="0.2">
      <c r="A42" s="14" t="s">
        <v>53</v>
      </c>
      <c r="B42" s="13">
        <v>41844</v>
      </c>
      <c r="C42" t="s">
        <v>58</v>
      </c>
      <c r="E42" s="5"/>
      <c r="F42" s="5"/>
      <c r="G42" s="5"/>
      <c r="H42" s="5"/>
      <c r="I42">
        <v>2216</v>
      </c>
      <c r="J42">
        <v>43789</v>
      </c>
      <c r="K42">
        <v>15</v>
      </c>
      <c r="O42">
        <v>1.5161</v>
      </c>
      <c r="P42">
        <v>1.8459000000000001</v>
      </c>
      <c r="Q42">
        <v>10</v>
      </c>
      <c r="R42" s="2">
        <f t="shared" si="3"/>
        <v>0.32980000000000009</v>
      </c>
      <c r="S42" s="3">
        <f t="shared" si="4"/>
        <v>3.2980000000000009E-2</v>
      </c>
      <c r="T42" s="5">
        <v>0.48</v>
      </c>
      <c r="U42" s="5">
        <v>0.9</v>
      </c>
      <c r="V42" s="11">
        <f t="shared" si="6"/>
        <v>1.8192844147968461E-4</v>
      </c>
      <c r="W42">
        <v>51102</v>
      </c>
      <c r="X42">
        <v>43495</v>
      </c>
      <c r="Y42">
        <v>4157</v>
      </c>
      <c r="Z42">
        <v>2532</v>
      </c>
      <c r="AA42">
        <v>7</v>
      </c>
      <c r="AB42">
        <v>213</v>
      </c>
      <c r="AD42">
        <f t="shared" si="7"/>
        <v>0.30989690721649477</v>
      </c>
      <c r="AE42">
        <f t="shared" si="8"/>
        <v>0.3043298969072164</v>
      </c>
      <c r="AF42">
        <f t="shared" si="9"/>
        <v>0.30562158884172214</v>
      </c>
      <c r="AG42">
        <f t="shared" si="10"/>
        <v>0.26376591873862942</v>
      </c>
      <c r="AH42">
        <f t="shared" si="11"/>
        <v>2.5209217707701632E-2</v>
      </c>
      <c r="AI42">
        <f t="shared" si="12"/>
        <v>1.5354760460885382E-2</v>
      </c>
      <c r="AJ42">
        <f t="shared" si="13"/>
        <v>4.2449969678593077E-5</v>
      </c>
    </row>
    <row r="43" spans="1:44" x14ac:dyDescent="0.2">
      <c r="A43" s="14" t="s">
        <v>54</v>
      </c>
      <c r="B43" s="13">
        <v>41844</v>
      </c>
      <c r="C43" t="s">
        <v>58</v>
      </c>
      <c r="I43">
        <v>3197</v>
      </c>
      <c r="J43">
        <v>45946</v>
      </c>
      <c r="K43">
        <v>32</v>
      </c>
      <c r="O43">
        <v>1.5161</v>
      </c>
      <c r="P43">
        <v>1.8459000000000001</v>
      </c>
      <c r="Q43">
        <v>10</v>
      </c>
      <c r="R43" s="2">
        <f t="shared" si="3"/>
        <v>0.32980000000000009</v>
      </c>
      <c r="S43" s="3">
        <f t="shared" si="4"/>
        <v>3.2980000000000009E-2</v>
      </c>
      <c r="T43">
        <v>0.47</v>
      </c>
      <c r="U43">
        <v>0.9</v>
      </c>
      <c r="V43" s="11">
        <f t="shared" si="6"/>
        <v>3.8811400848999376E-4</v>
      </c>
      <c r="W43">
        <v>54122</v>
      </c>
      <c r="X43">
        <v>46204</v>
      </c>
      <c r="Y43">
        <v>4181</v>
      </c>
      <c r="Z43">
        <v>3006</v>
      </c>
      <c r="AA43">
        <v>12</v>
      </c>
      <c r="AB43">
        <v>254</v>
      </c>
      <c r="AD43" s="1">
        <f t="shared" si="7"/>
        <v>0.32821103699211629</v>
      </c>
      <c r="AE43" s="1">
        <f t="shared" si="8"/>
        <v>0.3237780473013947</v>
      </c>
      <c r="AF43" s="1">
        <f t="shared" si="9"/>
        <v>0.32531837477258935</v>
      </c>
      <c r="AG43" s="1">
        <f t="shared" si="10"/>
        <v>0.28019405700424493</v>
      </c>
      <c r="AH43" s="1">
        <f t="shared" si="11"/>
        <v>2.5354760460885379E-2</v>
      </c>
      <c r="AI43" s="1">
        <f t="shared" si="12"/>
        <v>1.8229229836264398E-2</v>
      </c>
      <c r="AJ43" s="1">
        <f t="shared" si="13"/>
        <v>7.277137659187384E-5</v>
      </c>
    </row>
    <row r="44" spans="1:44" x14ac:dyDescent="0.2">
      <c r="A44" s="14" t="s">
        <v>55</v>
      </c>
      <c r="B44" s="13">
        <v>41844</v>
      </c>
      <c r="C44" t="s">
        <v>58</v>
      </c>
      <c r="I44">
        <v>3034</v>
      </c>
      <c r="J44">
        <v>53366</v>
      </c>
      <c r="K44">
        <v>17</v>
      </c>
      <c r="O44">
        <v>1.5161</v>
      </c>
      <c r="P44">
        <v>1.8459000000000001</v>
      </c>
      <c r="Q44">
        <v>10</v>
      </c>
      <c r="R44" s="2">
        <f t="shared" si="3"/>
        <v>0.32980000000000009</v>
      </c>
      <c r="S44" s="3">
        <f t="shared" si="4"/>
        <v>3.2980000000000009E-2</v>
      </c>
      <c r="T44">
        <v>0.46</v>
      </c>
      <c r="U44">
        <v>0.9</v>
      </c>
      <c r="V44" s="11">
        <f t="shared" si="6"/>
        <v>2.0618556701030921E-4</v>
      </c>
      <c r="W44">
        <v>60741</v>
      </c>
      <c r="X44">
        <v>53081</v>
      </c>
      <c r="Y44">
        <v>3522</v>
      </c>
      <c r="Z44">
        <v>3549</v>
      </c>
      <c r="AA44">
        <v>3</v>
      </c>
      <c r="AB44">
        <v>298</v>
      </c>
      <c r="AD44">
        <f t="shared" si="7"/>
        <v>0.36835051546391739</v>
      </c>
      <c r="AE44">
        <f t="shared" si="8"/>
        <v>0.36477865372953294</v>
      </c>
      <c r="AF44">
        <f t="shared" si="9"/>
        <v>0.3665858095815645</v>
      </c>
      <c r="AG44">
        <f t="shared" si="10"/>
        <v>0.32189812007277124</v>
      </c>
      <c r="AH44">
        <f t="shared" si="11"/>
        <v>2.1358399029714974E-2</v>
      </c>
      <c r="AI44">
        <f t="shared" si="12"/>
        <v>2.1522134627046691E-2</v>
      </c>
      <c r="AJ44">
        <f t="shared" si="13"/>
        <v>1.819284414796846E-5</v>
      </c>
      <c r="AM44" s="8">
        <f>AG44/AF44-AP44</f>
        <v>0.87804797353184438</v>
      </c>
      <c r="AN44" s="8">
        <f>AH44/AF44</f>
        <v>5.8263027295285361E-2</v>
      </c>
      <c r="AO44" s="8">
        <f>AI44/AF44</f>
        <v>5.8709677419354837E-2</v>
      </c>
      <c r="AP44" s="8">
        <f>AJ44/AF44</f>
        <v>4.9627791563275427E-5</v>
      </c>
    </row>
    <row r="45" spans="1:44" x14ac:dyDescent="0.2">
      <c r="A45" s="14"/>
      <c r="B45" s="13"/>
      <c r="I45" t="s">
        <v>42</v>
      </c>
      <c r="J45" t="s">
        <v>43</v>
      </c>
      <c r="K45" t="s">
        <v>36</v>
      </c>
      <c r="L45" t="s">
        <v>44</v>
      </c>
      <c r="R45" s="2"/>
      <c r="S45" s="3"/>
      <c r="V45" s="11"/>
      <c r="AM45" s="8"/>
      <c r="AN45" s="8"/>
      <c r="AO45" s="8"/>
      <c r="AP45" s="8"/>
    </row>
    <row r="46" spans="1:44" x14ac:dyDescent="0.2">
      <c r="A46" s="18" t="s">
        <v>59</v>
      </c>
      <c r="B46" s="19">
        <v>41845</v>
      </c>
      <c r="C46" t="s">
        <v>77</v>
      </c>
      <c r="I46">
        <v>26719</v>
      </c>
      <c r="J46">
        <v>6550</v>
      </c>
      <c r="K46">
        <v>4406</v>
      </c>
      <c r="L46">
        <v>33</v>
      </c>
      <c r="M46">
        <v>191</v>
      </c>
      <c r="O46">
        <v>1.5289999999999999</v>
      </c>
      <c r="P46">
        <v>1.8504</v>
      </c>
      <c r="Q46">
        <v>10</v>
      </c>
      <c r="R46" s="2">
        <f t="shared" ref="R46:R49" si="14">(P46-O46)/1</f>
        <v>0.32140000000000013</v>
      </c>
      <c r="S46" s="3">
        <f t="shared" ref="S46:S49" si="15">R46/Q46</f>
        <v>3.2140000000000016E-2</v>
      </c>
      <c r="T46" s="5">
        <v>0.46</v>
      </c>
      <c r="U46">
        <v>0.85</v>
      </c>
      <c r="V46" s="8" t="e">
        <f>#REF!/SUM(#REF!)</f>
        <v>#REF!</v>
      </c>
      <c r="W46" s="8" t="e">
        <f>#REF!/SUM(#REF!)</f>
        <v>#REF!</v>
      </c>
      <c r="X46" s="8" t="e">
        <f>#REF!/SUM(#REF!)</f>
        <v>#REF!</v>
      </c>
      <c r="Y46">
        <v>39497</v>
      </c>
      <c r="Z46">
        <v>27001</v>
      </c>
      <c r="AA46">
        <v>7415</v>
      </c>
      <c r="AB46">
        <v>4494</v>
      </c>
      <c r="AC46">
        <v>321</v>
      </c>
      <c r="AD46">
        <v>108</v>
      </c>
      <c r="AF46" t="e">
        <f>Y46/($S46*1000*#REF!)*#REF!/1000</f>
        <v>#REF!</v>
      </c>
      <c r="AG46" t="e">
        <f>SUM(Z46:AB46)/($S46*1000*#REF!)*#REF!/1000</f>
        <v>#REF!</v>
      </c>
      <c r="AH46" t="e">
        <f>AD46/($S46*1000*#REF!)*#REF!/1000+AG46</f>
        <v>#REF!</v>
      </c>
      <c r="AI46" t="e">
        <f>Z46/($S46*1000*#REF!)*#REF!/1000</f>
        <v>#REF!</v>
      </c>
      <c r="AJ46" t="e">
        <f>AA46/($S46*1000*#REF!)*#REF!/1000</f>
        <v>#REF!</v>
      </c>
      <c r="AK46" t="e">
        <f>AB46/($S46*1000*#REF!)*#REF!/1000</f>
        <v>#REF!</v>
      </c>
      <c r="AL46" t="e">
        <f>AC46/($S46*1000*#REF!)*#REF!/1000</f>
        <v>#REF!</v>
      </c>
      <c r="AO46" t="e">
        <f t="shared" ref="AO46:AO61" si="16">AI46/SUM($AI46:$AK46)-AR46</f>
        <v>#REF!</v>
      </c>
      <c r="AP46" t="e">
        <f t="shared" ref="AP46:AP61" si="17">AJ46/SUM($AI46:$AK46)</f>
        <v>#REF!</v>
      </c>
      <c r="AQ46" t="e">
        <f t="shared" ref="AQ46:AQ61" si="18">AK46/SUM($AI46:$AK46)</f>
        <v>#REF!</v>
      </c>
      <c r="AR46" t="e">
        <f t="shared" ref="AR46:AR61" si="19">AL46/SUM($AI46:$AK46)</f>
        <v>#REF!</v>
      </c>
    </row>
    <row r="47" spans="1:44" x14ac:dyDescent="0.2">
      <c r="A47" s="18" t="s">
        <v>60</v>
      </c>
      <c r="B47" s="19">
        <v>41845</v>
      </c>
      <c r="C47" t="s">
        <v>77</v>
      </c>
      <c r="I47">
        <v>31224</v>
      </c>
      <c r="J47">
        <v>13037</v>
      </c>
      <c r="K47">
        <v>6775</v>
      </c>
      <c r="L47">
        <v>38</v>
      </c>
      <c r="M47">
        <v>160</v>
      </c>
      <c r="O47">
        <v>1.5289999999999999</v>
      </c>
      <c r="P47">
        <v>1.8504</v>
      </c>
      <c r="Q47">
        <v>10</v>
      </c>
      <c r="R47" s="2">
        <f t="shared" si="14"/>
        <v>0.32140000000000013</v>
      </c>
      <c r="S47" s="3">
        <f t="shared" si="15"/>
        <v>3.2140000000000016E-2</v>
      </c>
      <c r="T47" s="5">
        <v>0.47</v>
      </c>
      <c r="U47">
        <v>0.85</v>
      </c>
      <c r="V47" s="8" t="e">
        <f>#REF!/SUM(#REF!)</f>
        <v>#REF!</v>
      </c>
      <c r="W47" s="8" t="e">
        <f>#REF!/SUM(#REF!)</f>
        <v>#REF!</v>
      </c>
      <c r="X47" s="8" t="e">
        <f>#REF!/SUM(#REF!)</f>
        <v>#REF!</v>
      </c>
      <c r="Y47">
        <v>55948</v>
      </c>
      <c r="Z47">
        <v>32066</v>
      </c>
      <c r="AA47">
        <v>13037</v>
      </c>
      <c r="AB47">
        <v>6775</v>
      </c>
      <c r="AC47">
        <v>567</v>
      </c>
      <c r="AD47">
        <v>297</v>
      </c>
      <c r="AF47" t="e">
        <f>Y47/($S47*1000*#REF!)*#REF!/1000</f>
        <v>#REF!</v>
      </c>
      <c r="AG47" t="e">
        <f>SUM(Z47:AB47)/($S47*1000*#REF!)*#REF!/1000</f>
        <v>#REF!</v>
      </c>
      <c r="AH47" t="e">
        <f>AD47/($S47*1000*#REF!)*#REF!/1000+AG47</f>
        <v>#REF!</v>
      </c>
      <c r="AI47" t="e">
        <f>Z47/($S47*1000*#REF!)*#REF!/1000</f>
        <v>#REF!</v>
      </c>
      <c r="AJ47" t="e">
        <f>AA47/($S47*1000*#REF!)*#REF!/1000</f>
        <v>#REF!</v>
      </c>
      <c r="AK47" t="e">
        <f>AB47/($S47*1000*#REF!)*#REF!/1000</f>
        <v>#REF!</v>
      </c>
      <c r="AL47" t="e">
        <f>AC47/($S47*1000*#REF!)*#REF!/1000</f>
        <v>#REF!</v>
      </c>
      <c r="AO47" t="e">
        <f t="shared" si="16"/>
        <v>#REF!</v>
      </c>
      <c r="AP47" t="e">
        <f t="shared" si="17"/>
        <v>#REF!</v>
      </c>
      <c r="AQ47" t="e">
        <f t="shared" si="18"/>
        <v>#REF!</v>
      </c>
      <c r="AR47" t="e">
        <f t="shared" si="19"/>
        <v>#REF!</v>
      </c>
    </row>
    <row r="48" spans="1:44" x14ac:dyDescent="0.2">
      <c r="A48" s="18" t="s">
        <v>61</v>
      </c>
      <c r="B48" s="19">
        <v>41845</v>
      </c>
      <c r="C48" t="s">
        <v>77</v>
      </c>
      <c r="I48">
        <v>35667</v>
      </c>
      <c r="J48">
        <v>14419</v>
      </c>
      <c r="K48">
        <v>7585</v>
      </c>
      <c r="L48">
        <v>48</v>
      </c>
      <c r="M48">
        <v>212</v>
      </c>
      <c r="O48">
        <v>1.5289999999999999</v>
      </c>
      <c r="P48">
        <v>1.8504</v>
      </c>
      <c r="Q48">
        <v>10</v>
      </c>
      <c r="R48" s="2">
        <f t="shared" si="14"/>
        <v>0.32140000000000013</v>
      </c>
      <c r="S48" s="3">
        <f t="shared" si="15"/>
        <v>3.2140000000000016E-2</v>
      </c>
      <c r="T48" s="5">
        <v>0.46</v>
      </c>
      <c r="U48">
        <v>0.85</v>
      </c>
      <c r="V48" s="8" t="e">
        <f>#REF!/SUM(#REF!)</f>
        <v>#REF!</v>
      </c>
      <c r="W48" s="8" t="e">
        <f>#REF!/SUM(#REF!)</f>
        <v>#REF!</v>
      </c>
      <c r="X48" s="8" t="e">
        <f>#REF!/SUM(#REF!)</f>
        <v>#REF!</v>
      </c>
      <c r="Y48">
        <v>62040</v>
      </c>
      <c r="Z48">
        <v>36873</v>
      </c>
      <c r="AA48">
        <v>16148</v>
      </c>
      <c r="AB48">
        <v>7466</v>
      </c>
      <c r="AC48">
        <v>503</v>
      </c>
      <c r="AD48">
        <v>313</v>
      </c>
      <c r="AF48" t="e">
        <f>Y48/($S48*1000*#REF!)*#REF!/1000</f>
        <v>#REF!</v>
      </c>
      <c r="AG48" t="e">
        <f>SUM(Z48:AB48)/($S48*1000*#REF!)*#REF!/1000</f>
        <v>#REF!</v>
      </c>
      <c r="AH48" t="e">
        <f>AD48/($S48*1000*#REF!)*#REF!/1000+AG48</f>
        <v>#REF!</v>
      </c>
      <c r="AI48" t="e">
        <f>Z48/($S48*1000*#REF!)*#REF!/1000</f>
        <v>#REF!</v>
      </c>
      <c r="AJ48" t="e">
        <f>AA48/($S48*1000*#REF!)*#REF!/1000</f>
        <v>#REF!</v>
      </c>
      <c r="AK48" t="e">
        <f>AB48/($S48*1000*#REF!)*#REF!/1000</f>
        <v>#REF!</v>
      </c>
      <c r="AL48" t="e">
        <f>AC48/($S48*1000*#REF!)*#REF!/1000</f>
        <v>#REF!</v>
      </c>
      <c r="AO48" t="e">
        <f t="shared" si="16"/>
        <v>#REF!</v>
      </c>
      <c r="AP48" t="e">
        <f t="shared" si="17"/>
        <v>#REF!</v>
      </c>
      <c r="AQ48" t="e">
        <f t="shared" si="18"/>
        <v>#REF!</v>
      </c>
      <c r="AR48" t="e">
        <f t="shared" si="19"/>
        <v>#REF!</v>
      </c>
    </row>
    <row r="49" spans="1:44" x14ac:dyDescent="0.2">
      <c r="A49" s="18" t="s">
        <v>62</v>
      </c>
      <c r="B49" s="19">
        <v>41845</v>
      </c>
      <c r="C49" t="s">
        <v>77</v>
      </c>
      <c r="I49">
        <v>38078</v>
      </c>
      <c r="J49">
        <v>13889</v>
      </c>
      <c r="K49">
        <v>8373</v>
      </c>
      <c r="L49">
        <v>42</v>
      </c>
      <c r="M49">
        <v>202</v>
      </c>
      <c r="O49">
        <v>1.5289999999999999</v>
      </c>
      <c r="P49">
        <v>1.8504</v>
      </c>
      <c r="Q49">
        <v>10</v>
      </c>
      <c r="R49" s="2">
        <f t="shared" si="14"/>
        <v>0.32140000000000013</v>
      </c>
      <c r="S49" s="3">
        <f t="shared" si="15"/>
        <v>3.2140000000000016E-2</v>
      </c>
      <c r="T49" s="5">
        <v>0.46</v>
      </c>
      <c r="U49">
        <v>0.85</v>
      </c>
      <c r="V49" s="8" t="e">
        <f>#REF!/SUM(#REF!)</f>
        <v>#REF!</v>
      </c>
      <c r="W49" s="8" t="e">
        <f>#REF!/SUM(#REF!)</f>
        <v>#REF!</v>
      </c>
      <c r="X49" s="8" t="e">
        <f>#REF!/SUM(#REF!)</f>
        <v>#REF!</v>
      </c>
      <c r="Y49">
        <v>66377</v>
      </c>
      <c r="Z49">
        <v>40434</v>
      </c>
      <c r="AA49">
        <v>16901</v>
      </c>
      <c r="AB49">
        <v>8254</v>
      </c>
      <c r="AC49">
        <v>1240</v>
      </c>
      <c r="AD49">
        <v>324</v>
      </c>
      <c r="AF49" s="1" t="e">
        <f>Y49/($S49*1000*#REF!)*#REF!/1000</f>
        <v>#REF!</v>
      </c>
      <c r="AG49" s="1" t="e">
        <f>SUM(Z49:AB49)/($S49*1000*#REF!)*#REF!/1000</f>
        <v>#REF!</v>
      </c>
      <c r="AH49" s="1" t="e">
        <f>AD49/($S49*1000*#REF!)*#REF!/1000+AG49</f>
        <v>#REF!</v>
      </c>
      <c r="AI49" s="1" t="e">
        <f>Z49/($S49*1000*#REF!)*#REF!/1000</f>
        <v>#REF!</v>
      </c>
      <c r="AJ49" s="1" t="e">
        <f>AA49/($S49*1000*#REF!)*#REF!/1000</f>
        <v>#REF!</v>
      </c>
      <c r="AK49" s="1" t="e">
        <f>AB49/($S49*1000*#REF!)*#REF!/1000</f>
        <v>#REF!</v>
      </c>
      <c r="AL49" s="1" t="e">
        <f>AC49/($S49*1000*#REF!)*#REF!/1000</f>
        <v>#REF!</v>
      </c>
      <c r="AO49" s="1" t="e">
        <f t="shared" si="16"/>
        <v>#REF!</v>
      </c>
      <c r="AP49" s="1" t="e">
        <f t="shared" si="17"/>
        <v>#REF!</v>
      </c>
      <c r="AQ49" s="1" t="e">
        <f t="shared" si="18"/>
        <v>#REF!</v>
      </c>
      <c r="AR49" s="1" t="e">
        <f t="shared" si="19"/>
        <v>#REF!</v>
      </c>
    </row>
    <row r="50" spans="1:44" x14ac:dyDescent="0.2">
      <c r="A50" s="14" t="s">
        <v>63</v>
      </c>
      <c r="B50" s="19">
        <v>41845</v>
      </c>
      <c r="C50" t="s">
        <v>77</v>
      </c>
      <c r="I50">
        <v>39077</v>
      </c>
      <c r="J50">
        <v>5945</v>
      </c>
      <c r="K50">
        <v>2163</v>
      </c>
      <c r="L50">
        <v>87</v>
      </c>
      <c r="M50">
        <v>393</v>
      </c>
      <c r="O50">
        <v>1.528</v>
      </c>
      <c r="P50">
        <v>1.8492999999999999</v>
      </c>
      <c r="Q50">
        <v>10</v>
      </c>
      <c r="R50" s="2">
        <f t="shared" ref="R50:R53" si="20">(P50-O50)/1</f>
        <v>0.32129999999999992</v>
      </c>
      <c r="S50" s="3">
        <f t="shared" ref="S50:S53" si="21">R50/Q50</f>
        <v>3.2129999999999992E-2</v>
      </c>
      <c r="T50" s="5">
        <v>0.47</v>
      </c>
      <c r="U50">
        <v>0.85</v>
      </c>
      <c r="V50" s="8" t="e">
        <f>#REF!/SUM(#REF!)</f>
        <v>#REF!</v>
      </c>
      <c r="W50" s="8" t="e">
        <f>#REF!/SUM(#REF!)</f>
        <v>#REF!</v>
      </c>
      <c r="X50" s="8" t="e">
        <f>#REF!/SUM(#REF!)</f>
        <v>#REF!</v>
      </c>
      <c r="Y50">
        <v>48457</v>
      </c>
      <c r="Z50">
        <v>39124</v>
      </c>
      <c r="AA50">
        <v>6534</v>
      </c>
      <c r="AB50">
        <v>1972</v>
      </c>
      <c r="AC50">
        <v>261</v>
      </c>
      <c r="AD50">
        <v>219</v>
      </c>
      <c r="AF50" t="e">
        <f>Y50/($S50*1000*#REF!)*#REF!/1000</f>
        <v>#REF!</v>
      </c>
      <c r="AG50" t="e">
        <f>SUM(Z50:AB50)/($S50*1000*#REF!)*#REF!/1000</f>
        <v>#REF!</v>
      </c>
      <c r="AH50" t="e">
        <f>AD50/($S50*1000*#REF!)*#REF!/1000+AG50</f>
        <v>#REF!</v>
      </c>
      <c r="AI50" t="e">
        <f>Z50/($S50*1000*#REF!)*#REF!/1000</f>
        <v>#REF!</v>
      </c>
      <c r="AJ50" t="e">
        <f>AA50/($S50*1000*#REF!)*#REF!/1000</f>
        <v>#REF!</v>
      </c>
      <c r="AK50" t="e">
        <f>AB50/($S50*1000*#REF!)*#REF!/1000</f>
        <v>#REF!</v>
      </c>
      <c r="AL50" t="e">
        <f>AC50/($S50*1000*#REF!)*#REF!/1000</f>
        <v>#REF!</v>
      </c>
      <c r="AO50" t="e">
        <f t="shared" si="16"/>
        <v>#REF!</v>
      </c>
      <c r="AP50" t="e">
        <f t="shared" si="17"/>
        <v>#REF!</v>
      </c>
      <c r="AQ50" t="e">
        <f t="shared" si="18"/>
        <v>#REF!</v>
      </c>
      <c r="AR50" t="e">
        <f t="shared" si="19"/>
        <v>#REF!</v>
      </c>
    </row>
    <row r="51" spans="1:44" x14ac:dyDescent="0.2">
      <c r="A51" s="14" t="s">
        <v>64</v>
      </c>
      <c r="B51" s="19">
        <v>41845</v>
      </c>
      <c r="C51" t="s">
        <v>77</v>
      </c>
      <c r="I51">
        <v>40701</v>
      </c>
      <c r="J51">
        <v>5936</v>
      </c>
      <c r="K51">
        <v>2337</v>
      </c>
      <c r="L51">
        <v>96</v>
      </c>
      <c r="M51">
        <v>438</v>
      </c>
      <c r="O51">
        <v>1.528</v>
      </c>
      <c r="P51">
        <v>1.8492999999999999</v>
      </c>
      <c r="Q51">
        <v>10</v>
      </c>
      <c r="R51" s="2">
        <f t="shared" si="20"/>
        <v>0.32129999999999992</v>
      </c>
      <c r="S51" s="3">
        <f t="shared" si="21"/>
        <v>3.2129999999999992E-2</v>
      </c>
      <c r="T51" s="5">
        <v>0.47</v>
      </c>
      <c r="U51">
        <v>0.85</v>
      </c>
      <c r="V51" s="8" t="e">
        <f>#REF!/SUM(#REF!)</f>
        <v>#REF!</v>
      </c>
      <c r="W51" s="8" t="e">
        <f>#REF!/SUM(#REF!)</f>
        <v>#REF!</v>
      </c>
      <c r="X51" s="8" t="e">
        <f>#REF!/SUM(#REF!)</f>
        <v>#REF!</v>
      </c>
      <c r="Y51">
        <v>49656</v>
      </c>
      <c r="Z51">
        <v>40701</v>
      </c>
      <c r="AA51">
        <v>5936</v>
      </c>
      <c r="AB51">
        <v>2150</v>
      </c>
      <c r="AC51">
        <v>296</v>
      </c>
      <c r="AD51">
        <v>297</v>
      </c>
      <c r="AF51" t="e">
        <f>Y51/($S51*1000*#REF!)*#REF!/1000</f>
        <v>#REF!</v>
      </c>
      <c r="AG51" t="e">
        <f>SUM(Z51:AB51)/($S51*1000*#REF!)*#REF!/1000</f>
        <v>#REF!</v>
      </c>
      <c r="AH51" t="e">
        <f>AD51/($S51*1000*#REF!)*#REF!/1000+AG51</f>
        <v>#REF!</v>
      </c>
      <c r="AI51" t="e">
        <f>Z51/($S51*1000*#REF!)*#REF!/1000</f>
        <v>#REF!</v>
      </c>
      <c r="AJ51" t="e">
        <f>AA51/($S51*1000*#REF!)*#REF!/1000</f>
        <v>#REF!</v>
      </c>
      <c r="AK51" t="e">
        <f>AB51/($S51*1000*#REF!)*#REF!/1000</f>
        <v>#REF!</v>
      </c>
      <c r="AL51" t="e">
        <f>AC51/($S51*1000*#REF!)*#REF!/1000</f>
        <v>#REF!</v>
      </c>
      <c r="AO51" t="e">
        <f t="shared" si="16"/>
        <v>#REF!</v>
      </c>
      <c r="AP51" t="e">
        <f t="shared" si="17"/>
        <v>#REF!</v>
      </c>
      <c r="AQ51" t="e">
        <f t="shared" si="18"/>
        <v>#REF!</v>
      </c>
      <c r="AR51" t="e">
        <f t="shared" si="19"/>
        <v>#REF!</v>
      </c>
    </row>
    <row r="52" spans="1:44" x14ac:dyDescent="0.2">
      <c r="A52" s="14" t="s">
        <v>65</v>
      </c>
      <c r="B52" s="19">
        <v>41845</v>
      </c>
      <c r="C52" t="s">
        <v>77</v>
      </c>
      <c r="I52">
        <v>44116</v>
      </c>
      <c r="J52">
        <v>7121</v>
      </c>
      <c r="K52">
        <v>2649</v>
      </c>
      <c r="L52">
        <v>57</v>
      </c>
      <c r="M52">
        <v>412</v>
      </c>
      <c r="O52">
        <v>1.528</v>
      </c>
      <c r="P52">
        <v>1.8492999999999999</v>
      </c>
      <c r="Q52">
        <v>10</v>
      </c>
      <c r="R52" s="2">
        <f t="shared" si="20"/>
        <v>0.32129999999999992</v>
      </c>
      <c r="S52" s="3">
        <f t="shared" si="21"/>
        <v>3.2129999999999992E-2</v>
      </c>
      <c r="T52" s="5">
        <v>0.46</v>
      </c>
      <c r="U52">
        <v>0.85</v>
      </c>
      <c r="V52" s="8" t="e">
        <f>#REF!/SUM(#REF!)</f>
        <v>#REF!</v>
      </c>
      <c r="W52" s="8" t="e">
        <f>#REF!/SUM(#REF!)</f>
        <v>#REF!</v>
      </c>
      <c r="X52" s="8" t="e">
        <f>#REF!/SUM(#REF!)</f>
        <v>#REF!</v>
      </c>
      <c r="Y52">
        <v>54221</v>
      </c>
      <c r="Z52">
        <v>44116</v>
      </c>
      <c r="AA52">
        <v>7121</v>
      </c>
      <c r="AB52">
        <v>2649</v>
      </c>
      <c r="AC52">
        <v>334</v>
      </c>
      <c r="AD52">
        <v>373</v>
      </c>
      <c r="AF52" t="e">
        <f>Y52/($S52*1000*#REF!)*#REF!/1000</f>
        <v>#REF!</v>
      </c>
      <c r="AG52" t="e">
        <f>SUM(Z52:AB52)/($S52*1000*#REF!)*#REF!/1000</f>
        <v>#REF!</v>
      </c>
      <c r="AH52" t="e">
        <f>AD52/($S52*1000*#REF!)*#REF!/1000+AG52</f>
        <v>#REF!</v>
      </c>
      <c r="AI52" t="e">
        <f>Z52/($S52*1000*#REF!)*#REF!/1000</f>
        <v>#REF!</v>
      </c>
      <c r="AJ52" t="e">
        <f>AA52/($S52*1000*#REF!)*#REF!/1000</f>
        <v>#REF!</v>
      </c>
      <c r="AK52" t="e">
        <f>AB52/($S52*1000*#REF!)*#REF!/1000</f>
        <v>#REF!</v>
      </c>
      <c r="AL52" t="e">
        <f>AC52/($S52*1000*#REF!)*#REF!/1000</f>
        <v>#REF!</v>
      </c>
      <c r="AO52" t="e">
        <f t="shared" si="16"/>
        <v>#REF!</v>
      </c>
      <c r="AP52" t="e">
        <f t="shared" si="17"/>
        <v>#REF!</v>
      </c>
      <c r="AQ52" t="e">
        <f t="shared" si="18"/>
        <v>#REF!</v>
      </c>
      <c r="AR52" t="e">
        <f t="shared" si="19"/>
        <v>#REF!</v>
      </c>
    </row>
    <row r="53" spans="1:44" x14ac:dyDescent="0.2">
      <c r="A53" s="14" t="s">
        <v>66</v>
      </c>
      <c r="B53" s="19">
        <v>41845</v>
      </c>
      <c r="C53" t="s">
        <v>77</v>
      </c>
      <c r="I53">
        <v>47587</v>
      </c>
      <c r="J53">
        <v>7310</v>
      </c>
      <c r="K53">
        <v>2950</v>
      </c>
      <c r="L53">
        <v>69</v>
      </c>
      <c r="M53">
        <v>481</v>
      </c>
      <c r="O53">
        <v>1.528</v>
      </c>
      <c r="P53">
        <v>1.8492999999999999</v>
      </c>
      <c r="Q53">
        <v>10</v>
      </c>
      <c r="R53" s="2">
        <f t="shared" si="20"/>
        <v>0.32129999999999992</v>
      </c>
      <c r="S53" s="3">
        <f t="shared" si="21"/>
        <v>3.2129999999999992E-2</v>
      </c>
      <c r="T53" s="5">
        <v>0.46</v>
      </c>
      <c r="U53">
        <v>0.85</v>
      </c>
      <c r="V53" s="8" t="e">
        <f>#REF!/SUM(#REF!)</f>
        <v>#REF!</v>
      </c>
      <c r="W53" s="8" t="e">
        <f>#REF!/SUM(#REF!)</f>
        <v>#REF!</v>
      </c>
      <c r="X53" s="8" t="e">
        <f>#REF!/SUM(#REF!)</f>
        <v>#REF!</v>
      </c>
      <c r="Y53">
        <v>58220</v>
      </c>
      <c r="Z53">
        <v>47587</v>
      </c>
      <c r="AA53">
        <v>7310</v>
      </c>
      <c r="AB53">
        <v>2950</v>
      </c>
      <c r="AC53">
        <v>386</v>
      </c>
      <c r="AD53">
        <v>346</v>
      </c>
      <c r="AF53" s="1" t="e">
        <f>Y53/($S53*1000*#REF!)*#REF!/1000</f>
        <v>#REF!</v>
      </c>
      <c r="AG53" s="1" t="e">
        <f>SUM(Z53:AB53)/($S53*1000*#REF!)*#REF!/1000</f>
        <v>#REF!</v>
      </c>
      <c r="AH53" s="1" t="e">
        <f>AD53/($S53*1000*#REF!)*#REF!/1000+AG53</f>
        <v>#REF!</v>
      </c>
      <c r="AI53" s="1" t="e">
        <f>Z53/($S53*1000*#REF!)*#REF!/1000</f>
        <v>#REF!</v>
      </c>
      <c r="AJ53" s="1" t="e">
        <f>AA53/($S53*1000*#REF!)*#REF!/1000</f>
        <v>#REF!</v>
      </c>
      <c r="AK53" s="1" t="e">
        <f>AB53/($S53*1000*#REF!)*#REF!/1000</f>
        <v>#REF!</v>
      </c>
      <c r="AL53" s="1" t="e">
        <f>AC53/($S53*1000*#REF!)*#REF!/1000</f>
        <v>#REF!</v>
      </c>
      <c r="AO53" s="1" t="e">
        <f t="shared" si="16"/>
        <v>#REF!</v>
      </c>
      <c r="AP53" s="1" t="e">
        <f t="shared" si="17"/>
        <v>#REF!</v>
      </c>
      <c r="AQ53" s="1" t="e">
        <f t="shared" si="18"/>
        <v>#REF!</v>
      </c>
      <c r="AR53" s="1" t="e">
        <f t="shared" si="19"/>
        <v>#REF!</v>
      </c>
    </row>
    <row r="54" spans="1:44" x14ac:dyDescent="0.2">
      <c r="A54" s="15" t="s">
        <v>67</v>
      </c>
      <c r="B54" s="19">
        <v>41845</v>
      </c>
      <c r="C54" t="s">
        <v>77</v>
      </c>
      <c r="I54">
        <v>115325</v>
      </c>
      <c r="J54">
        <v>23874</v>
      </c>
      <c r="K54">
        <v>6715</v>
      </c>
      <c r="L54">
        <v>515</v>
      </c>
      <c r="M54" s="17">
        <v>2774</v>
      </c>
      <c r="N54" s="17"/>
      <c r="O54">
        <v>1.5161</v>
      </c>
      <c r="P54">
        <v>1.8438000000000001</v>
      </c>
      <c r="Q54">
        <v>10</v>
      </c>
      <c r="R54" s="2">
        <f t="shared" ref="R54:R57" si="22">(P54-O54)/1</f>
        <v>0.3277000000000001</v>
      </c>
      <c r="S54" s="3">
        <f t="shared" ref="S54:S57" si="23">R54/Q54</f>
        <v>3.2770000000000007E-2</v>
      </c>
      <c r="T54" s="5">
        <v>0.47</v>
      </c>
      <c r="U54">
        <v>0.85</v>
      </c>
      <c r="V54" s="8" t="e">
        <f>#REF!/SUM(#REF!)</f>
        <v>#REF!</v>
      </c>
      <c r="W54" s="8" t="e">
        <f>#REF!/SUM(#REF!)</f>
        <v>#REF!</v>
      </c>
      <c r="X54" s="8" t="e">
        <f>#REF!/SUM(#REF!)</f>
        <v>#REF!</v>
      </c>
      <c r="Y54">
        <v>146587</v>
      </c>
      <c r="Z54">
        <v>115228</v>
      </c>
      <c r="AA54">
        <v>23874</v>
      </c>
      <c r="AB54">
        <v>5874</v>
      </c>
      <c r="AC54">
        <v>1732</v>
      </c>
      <c r="AD54">
        <v>2427</v>
      </c>
      <c r="AF54" t="e">
        <f>Y54/($S54*1000*#REF!)*#REF!/1000</f>
        <v>#REF!</v>
      </c>
      <c r="AG54" t="e">
        <f>SUM(Z54:AB54)/($S54*1000*#REF!)*#REF!/1000</f>
        <v>#REF!</v>
      </c>
      <c r="AH54" t="e">
        <f>AD54/($S54*1000*#REF!)*#REF!/1000+AG54</f>
        <v>#REF!</v>
      </c>
      <c r="AI54" t="e">
        <f>Z54/($S54*1000*#REF!)*#REF!/1000</f>
        <v>#REF!</v>
      </c>
      <c r="AJ54" t="e">
        <f>AA54/($S54*1000*#REF!)*#REF!/1000</f>
        <v>#REF!</v>
      </c>
      <c r="AK54" t="e">
        <f>AB54/($S54*1000*#REF!)*#REF!/1000</f>
        <v>#REF!</v>
      </c>
      <c r="AL54" t="e">
        <f>AC54/($S54*1000*#REF!)*#REF!/1000</f>
        <v>#REF!</v>
      </c>
      <c r="AO54" t="e">
        <f t="shared" si="16"/>
        <v>#REF!</v>
      </c>
      <c r="AP54" t="e">
        <f t="shared" si="17"/>
        <v>#REF!</v>
      </c>
      <c r="AQ54" t="e">
        <f t="shared" si="18"/>
        <v>#REF!</v>
      </c>
      <c r="AR54" t="e">
        <f t="shared" si="19"/>
        <v>#REF!</v>
      </c>
    </row>
    <row r="55" spans="1:44" x14ac:dyDescent="0.2">
      <c r="A55" s="15" t="s">
        <v>68</v>
      </c>
      <c r="B55" s="19">
        <v>41845</v>
      </c>
      <c r="C55" t="s">
        <v>77</v>
      </c>
      <c r="I55">
        <v>142984</v>
      </c>
      <c r="J55">
        <v>21510</v>
      </c>
      <c r="K55">
        <v>6580</v>
      </c>
      <c r="L55">
        <v>593</v>
      </c>
      <c r="M55" s="17">
        <v>2569</v>
      </c>
      <c r="N55" s="17"/>
      <c r="O55">
        <v>1.5161</v>
      </c>
      <c r="P55">
        <v>1.8438000000000001</v>
      </c>
      <c r="Q55">
        <v>10</v>
      </c>
      <c r="R55" s="2">
        <f t="shared" si="22"/>
        <v>0.3277000000000001</v>
      </c>
      <c r="S55" s="3">
        <f t="shared" si="23"/>
        <v>3.2770000000000007E-2</v>
      </c>
      <c r="T55" s="5">
        <v>0.47</v>
      </c>
      <c r="U55">
        <v>0.85</v>
      </c>
      <c r="V55" s="8" t="e">
        <f>#REF!/SUM(#REF!)</f>
        <v>#REF!</v>
      </c>
      <c r="W55" s="8" t="e">
        <f>#REF!/SUM(#REF!)</f>
        <v>#REF!</v>
      </c>
      <c r="X55" s="8" t="e">
        <f>#REF!/SUM(#REF!)</f>
        <v>#REF!</v>
      </c>
      <c r="Y55">
        <v>142984</v>
      </c>
      <c r="Z55">
        <v>114095</v>
      </c>
      <c r="AA55">
        <v>21510</v>
      </c>
      <c r="AB55">
        <v>5810</v>
      </c>
      <c r="AC55">
        <v>1990</v>
      </c>
      <c r="AD55">
        <v>2514</v>
      </c>
      <c r="AF55" t="e">
        <f>Y55/($S55*1000*#REF!)*#REF!/1000</f>
        <v>#REF!</v>
      </c>
      <c r="AG55" t="e">
        <f>SUM(Z55:AB55)/($S55*1000*#REF!)*#REF!/1000</f>
        <v>#REF!</v>
      </c>
      <c r="AH55" t="e">
        <f>AD55/($S55*1000*#REF!)*#REF!/1000+AG55</f>
        <v>#REF!</v>
      </c>
      <c r="AI55" t="e">
        <f>Z55/($S55*1000*#REF!)*#REF!/1000</f>
        <v>#REF!</v>
      </c>
      <c r="AJ55" t="e">
        <f>AA55/($S55*1000*#REF!)*#REF!/1000</f>
        <v>#REF!</v>
      </c>
      <c r="AK55" t="e">
        <f>AB55/($S55*1000*#REF!)*#REF!/1000</f>
        <v>#REF!</v>
      </c>
      <c r="AL55" t="e">
        <f>AC55/($S55*1000*#REF!)*#REF!/1000</f>
        <v>#REF!</v>
      </c>
      <c r="AO55" t="e">
        <f t="shared" si="16"/>
        <v>#REF!</v>
      </c>
      <c r="AP55" t="e">
        <f t="shared" si="17"/>
        <v>#REF!</v>
      </c>
      <c r="AQ55" t="e">
        <f t="shared" si="18"/>
        <v>#REF!</v>
      </c>
      <c r="AR55" t="e">
        <f t="shared" si="19"/>
        <v>#REF!</v>
      </c>
    </row>
    <row r="56" spans="1:44" x14ac:dyDescent="0.2">
      <c r="A56" s="15" t="s">
        <v>69</v>
      </c>
      <c r="B56" s="19">
        <v>41845</v>
      </c>
      <c r="C56" t="s">
        <v>77</v>
      </c>
      <c r="I56">
        <v>126058</v>
      </c>
      <c r="J56">
        <v>20531</v>
      </c>
      <c r="K56">
        <v>3890</v>
      </c>
      <c r="L56">
        <v>580</v>
      </c>
      <c r="M56" s="17">
        <v>2807</v>
      </c>
      <c r="N56" s="17"/>
      <c r="O56">
        <v>1.5161</v>
      </c>
      <c r="P56">
        <v>1.8438000000000001</v>
      </c>
      <c r="Q56">
        <v>10</v>
      </c>
      <c r="R56" s="2">
        <f t="shared" si="22"/>
        <v>0.3277000000000001</v>
      </c>
      <c r="S56" s="3">
        <f t="shared" si="23"/>
        <v>3.2770000000000007E-2</v>
      </c>
      <c r="T56" s="5">
        <v>0.46</v>
      </c>
      <c r="U56">
        <v>0.85</v>
      </c>
      <c r="V56" s="8" t="e">
        <f>#REF!/SUM(#REF!)</f>
        <v>#REF!</v>
      </c>
      <c r="W56" s="8" t="e">
        <f>#REF!/SUM(#REF!)</f>
        <v>#REF!</v>
      </c>
      <c r="X56" s="8" t="e">
        <f>#REF!/SUM(#REF!)</f>
        <v>#REF!</v>
      </c>
      <c r="Y56">
        <v>152347</v>
      </c>
      <c r="Z56">
        <v>126058</v>
      </c>
      <c r="AA56">
        <v>20531</v>
      </c>
      <c r="AB56">
        <v>3890</v>
      </c>
      <c r="AC56">
        <v>1986</v>
      </c>
      <c r="AD56">
        <v>2652</v>
      </c>
      <c r="AF56" t="e">
        <f>Y56/($S56*1000*#REF!)*#REF!/1000</f>
        <v>#REF!</v>
      </c>
      <c r="AG56" t="e">
        <f>SUM(Z56:AB56)/($S56*1000*#REF!)*#REF!/1000</f>
        <v>#REF!</v>
      </c>
      <c r="AH56" t="e">
        <f>AD56/($S56*1000*#REF!)*#REF!/1000+AG56</f>
        <v>#REF!</v>
      </c>
      <c r="AI56" t="e">
        <f>Z56/($S56*1000*#REF!)*#REF!/1000</f>
        <v>#REF!</v>
      </c>
      <c r="AJ56" t="e">
        <f>AA56/($S56*1000*#REF!)*#REF!/1000</f>
        <v>#REF!</v>
      </c>
      <c r="AK56" t="e">
        <f>AB56/($S56*1000*#REF!)*#REF!/1000</f>
        <v>#REF!</v>
      </c>
      <c r="AL56" t="e">
        <f>AC56/($S56*1000*#REF!)*#REF!/1000</f>
        <v>#REF!</v>
      </c>
      <c r="AO56" t="e">
        <f t="shared" si="16"/>
        <v>#REF!</v>
      </c>
      <c r="AP56" t="e">
        <f t="shared" si="17"/>
        <v>#REF!</v>
      </c>
      <c r="AQ56" t="e">
        <f t="shared" si="18"/>
        <v>#REF!</v>
      </c>
      <c r="AR56" t="e">
        <f t="shared" si="19"/>
        <v>#REF!</v>
      </c>
    </row>
    <row r="57" spans="1:44" x14ac:dyDescent="0.2">
      <c r="A57" s="15" t="s">
        <v>70</v>
      </c>
      <c r="B57" s="19">
        <v>41845</v>
      </c>
      <c r="C57" t="s">
        <v>77</v>
      </c>
      <c r="I57">
        <v>137899</v>
      </c>
      <c r="J57">
        <v>21105</v>
      </c>
      <c r="K57">
        <v>4132</v>
      </c>
      <c r="L57">
        <v>674</v>
      </c>
      <c r="M57" s="17">
        <v>3003</v>
      </c>
      <c r="N57" s="17"/>
      <c r="O57">
        <v>1.5161</v>
      </c>
      <c r="P57">
        <v>1.8438000000000001</v>
      </c>
      <c r="Q57">
        <v>10</v>
      </c>
      <c r="R57" s="2">
        <f t="shared" si="22"/>
        <v>0.3277000000000001</v>
      </c>
      <c r="S57" s="3">
        <f t="shared" si="23"/>
        <v>3.2770000000000007E-2</v>
      </c>
      <c r="T57" s="5">
        <v>0.46</v>
      </c>
      <c r="U57">
        <v>0.85</v>
      </c>
      <c r="V57" s="8" t="e">
        <f>#REF!/SUM(#REF!)</f>
        <v>#REF!</v>
      </c>
      <c r="W57" s="8" t="e">
        <f>#REF!/SUM(#REF!)</f>
        <v>#REF!</v>
      </c>
      <c r="X57" s="8" t="e">
        <f>#REF!/SUM(#REF!)</f>
        <v>#REF!</v>
      </c>
      <c r="Y57">
        <v>165262</v>
      </c>
      <c r="Z57">
        <v>137899</v>
      </c>
      <c r="AA57">
        <v>21105</v>
      </c>
      <c r="AB57">
        <v>4132</v>
      </c>
      <c r="AC57">
        <v>2068</v>
      </c>
      <c r="AD57">
        <v>3111</v>
      </c>
      <c r="AF57" s="1" t="e">
        <f>Y57/($S57*1000*#REF!)*#REF!/1000</f>
        <v>#REF!</v>
      </c>
      <c r="AG57" s="1" t="e">
        <f>SUM(Z57:AB57)/($S57*1000*#REF!)*#REF!/1000</f>
        <v>#REF!</v>
      </c>
      <c r="AH57" s="1" t="e">
        <f>AD57/($S57*1000*#REF!)*#REF!/1000+AG57</f>
        <v>#REF!</v>
      </c>
      <c r="AI57" s="1" t="e">
        <f>Z57/($S57*1000*#REF!)*#REF!/1000</f>
        <v>#REF!</v>
      </c>
      <c r="AJ57" s="1" t="e">
        <f>AA57/($S57*1000*#REF!)*#REF!/1000</f>
        <v>#REF!</v>
      </c>
      <c r="AK57" s="1" t="e">
        <f>AB57/($S57*1000*#REF!)*#REF!/1000</f>
        <v>#REF!</v>
      </c>
      <c r="AL57" s="1" t="e">
        <f>AC57/($S57*1000*#REF!)*#REF!/1000</f>
        <v>#REF!</v>
      </c>
      <c r="AO57" s="1" t="e">
        <f t="shared" si="16"/>
        <v>#REF!</v>
      </c>
      <c r="AP57" s="1" t="e">
        <f t="shared" si="17"/>
        <v>#REF!</v>
      </c>
      <c r="AQ57" s="1" t="e">
        <f t="shared" si="18"/>
        <v>#REF!</v>
      </c>
      <c r="AR57" s="1" t="e">
        <f t="shared" si="19"/>
        <v>#REF!</v>
      </c>
    </row>
    <row r="58" spans="1:44" x14ac:dyDescent="0.2">
      <c r="A58" s="14" t="s">
        <v>71</v>
      </c>
      <c r="B58" s="19">
        <v>41845</v>
      </c>
      <c r="C58" t="s">
        <v>77</v>
      </c>
      <c r="I58">
        <v>46295</v>
      </c>
      <c r="J58">
        <v>5715</v>
      </c>
      <c r="K58">
        <v>1651</v>
      </c>
      <c r="L58">
        <v>161</v>
      </c>
      <c r="M58">
        <v>191</v>
      </c>
      <c r="O58">
        <v>1.5145999999999999</v>
      </c>
      <c r="P58">
        <v>1.843</v>
      </c>
      <c r="Q58">
        <v>10</v>
      </c>
      <c r="R58" s="2">
        <f t="shared" ref="R58:R61" si="24">(P58-O58)/1</f>
        <v>0.32840000000000003</v>
      </c>
      <c r="S58" s="3">
        <f t="shared" ref="S58:S61" si="25">R58/Q58</f>
        <v>3.2840000000000001E-2</v>
      </c>
      <c r="T58" s="5">
        <v>0.47</v>
      </c>
      <c r="U58">
        <v>0.85</v>
      </c>
      <c r="V58" s="8" t="e">
        <f>#REF!/SUM(#REF!)</f>
        <v>#REF!</v>
      </c>
      <c r="W58" s="8" t="e">
        <f>#REF!/SUM(#REF!)</f>
        <v>#REF!</v>
      </c>
      <c r="X58" s="8" t="e">
        <f>#REF!/SUM(#REF!)</f>
        <v>#REF!</v>
      </c>
      <c r="Y58">
        <v>54271</v>
      </c>
      <c r="Z58">
        <v>46412</v>
      </c>
      <c r="AA58">
        <v>5594</v>
      </c>
      <c r="AB58">
        <v>1628</v>
      </c>
      <c r="AC58">
        <v>92</v>
      </c>
      <c r="AD58">
        <v>264</v>
      </c>
      <c r="AF58" t="e">
        <f>Y58/($S58*1000*#REF!)*#REF!/1000</f>
        <v>#REF!</v>
      </c>
      <c r="AG58" t="e">
        <f>SUM(Z58:AB58)/($S58*1000*#REF!)*#REF!/1000</f>
        <v>#REF!</v>
      </c>
      <c r="AH58" t="e">
        <f>AD58/($S58*1000*#REF!)*#REF!/1000+AG58</f>
        <v>#REF!</v>
      </c>
      <c r="AI58" t="e">
        <f>Z58/($S58*1000*#REF!)*#REF!/1000</f>
        <v>#REF!</v>
      </c>
      <c r="AJ58" t="e">
        <f>AA58/($S58*1000*#REF!)*#REF!/1000</f>
        <v>#REF!</v>
      </c>
      <c r="AK58" t="e">
        <f>AB58/($S58*1000*#REF!)*#REF!/1000</f>
        <v>#REF!</v>
      </c>
      <c r="AL58" t="e">
        <f>AC58/($S58*1000*#REF!)*#REF!/1000</f>
        <v>#REF!</v>
      </c>
      <c r="AO58" t="e">
        <f t="shared" si="16"/>
        <v>#REF!</v>
      </c>
      <c r="AP58" t="e">
        <f t="shared" si="17"/>
        <v>#REF!</v>
      </c>
      <c r="AQ58" t="e">
        <f t="shared" si="18"/>
        <v>#REF!</v>
      </c>
      <c r="AR58" t="e">
        <f t="shared" si="19"/>
        <v>#REF!</v>
      </c>
    </row>
    <row r="59" spans="1:44" x14ac:dyDescent="0.2">
      <c r="A59" s="14" t="s">
        <v>72</v>
      </c>
      <c r="B59" s="19">
        <v>41845</v>
      </c>
      <c r="C59" t="s">
        <v>77</v>
      </c>
      <c r="I59">
        <v>54357</v>
      </c>
      <c r="J59">
        <v>5541</v>
      </c>
      <c r="K59">
        <v>1580</v>
      </c>
      <c r="L59">
        <v>203</v>
      </c>
      <c r="M59">
        <v>213</v>
      </c>
      <c r="O59">
        <v>1.5145999999999999</v>
      </c>
      <c r="P59">
        <v>1.843</v>
      </c>
      <c r="Q59">
        <v>10</v>
      </c>
      <c r="R59" s="2">
        <f t="shared" si="24"/>
        <v>0.32840000000000003</v>
      </c>
      <c r="S59" s="3">
        <f t="shared" si="25"/>
        <v>3.2840000000000001E-2</v>
      </c>
      <c r="T59" s="5">
        <v>0.47</v>
      </c>
      <c r="U59">
        <v>0.85</v>
      </c>
      <c r="V59" s="8" t="e">
        <f>#REF!/SUM(#REF!)</f>
        <v>#REF!</v>
      </c>
      <c r="W59" s="8" t="e">
        <f>#REF!/SUM(#REF!)</f>
        <v>#REF!</v>
      </c>
      <c r="X59" s="8" t="e">
        <f>#REF!/SUM(#REF!)</f>
        <v>#REF!</v>
      </c>
      <c r="Y59">
        <v>54509</v>
      </c>
      <c r="Z59">
        <v>46914</v>
      </c>
      <c r="AA59">
        <v>5444</v>
      </c>
      <c r="AB59">
        <v>1543</v>
      </c>
      <c r="AC59">
        <v>54</v>
      </c>
      <c r="AD59">
        <v>287</v>
      </c>
      <c r="AF59" t="e">
        <f>Y59/($S59*1000*#REF!)*#REF!/1000</f>
        <v>#REF!</v>
      </c>
      <c r="AG59" t="e">
        <f>SUM(Z59:AB59)/($S59*1000*#REF!)*#REF!/1000</f>
        <v>#REF!</v>
      </c>
      <c r="AH59" t="e">
        <f>AD59/($S59*1000*#REF!)*#REF!/1000+AG59</f>
        <v>#REF!</v>
      </c>
      <c r="AI59" t="e">
        <f>Z59/($S59*1000*#REF!)*#REF!/1000</f>
        <v>#REF!</v>
      </c>
      <c r="AJ59" t="e">
        <f>AA59/($S59*1000*#REF!)*#REF!/1000</f>
        <v>#REF!</v>
      </c>
      <c r="AK59" t="e">
        <f>AB59/($S59*1000*#REF!)*#REF!/1000</f>
        <v>#REF!</v>
      </c>
      <c r="AL59" t="e">
        <f>AC59/($S59*1000*#REF!)*#REF!/1000</f>
        <v>#REF!</v>
      </c>
      <c r="AO59" t="e">
        <f t="shared" si="16"/>
        <v>#REF!</v>
      </c>
      <c r="AP59" t="e">
        <f t="shared" si="17"/>
        <v>#REF!</v>
      </c>
      <c r="AQ59" t="e">
        <f t="shared" si="18"/>
        <v>#REF!</v>
      </c>
      <c r="AR59" t="e">
        <f t="shared" si="19"/>
        <v>#REF!</v>
      </c>
    </row>
    <row r="60" spans="1:44" x14ac:dyDescent="0.2">
      <c r="A60" s="14" t="s">
        <v>73</v>
      </c>
      <c r="B60" s="19">
        <v>41845</v>
      </c>
      <c r="C60" t="s">
        <v>77</v>
      </c>
      <c r="I60">
        <v>48092</v>
      </c>
      <c r="J60">
        <v>5222</v>
      </c>
      <c r="K60">
        <v>1501</v>
      </c>
      <c r="L60">
        <v>161</v>
      </c>
      <c r="M60">
        <v>398</v>
      </c>
      <c r="O60">
        <v>1.5145999999999999</v>
      </c>
      <c r="P60">
        <v>1.843</v>
      </c>
      <c r="Q60">
        <v>10</v>
      </c>
      <c r="R60" s="2">
        <f t="shared" si="24"/>
        <v>0.32840000000000003</v>
      </c>
      <c r="S60" s="3">
        <f t="shared" si="25"/>
        <v>3.2840000000000001E-2</v>
      </c>
      <c r="T60" s="5">
        <v>0.46</v>
      </c>
      <c r="U60">
        <v>0.85</v>
      </c>
      <c r="V60" s="8" t="e">
        <f>#REF!/SUM(#REF!)</f>
        <v>#REF!</v>
      </c>
      <c r="W60" s="8" t="e">
        <f>#REF!/SUM(#REF!)</f>
        <v>#REF!</v>
      </c>
      <c r="X60" s="8" t="e">
        <f>#REF!/SUM(#REF!)</f>
        <v>#REF!</v>
      </c>
      <c r="Y60">
        <v>55575</v>
      </c>
      <c r="Z60">
        <v>48109</v>
      </c>
      <c r="AA60">
        <v>5399</v>
      </c>
      <c r="AB60">
        <v>1430</v>
      </c>
      <c r="AC60">
        <v>98</v>
      </c>
      <c r="AD60">
        <v>326</v>
      </c>
      <c r="AF60" t="e">
        <f>Y60/($S60*1000*#REF!)*#REF!/1000</f>
        <v>#REF!</v>
      </c>
      <c r="AG60" t="e">
        <f>SUM(Z60:AB60)/($S60*1000*#REF!)*#REF!/1000</f>
        <v>#REF!</v>
      </c>
      <c r="AH60" t="e">
        <f>AD60/($S60*1000*#REF!)*#REF!/1000+AG60</f>
        <v>#REF!</v>
      </c>
      <c r="AI60" t="e">
        <f>Z60/($S60*1000*#REF!)*#REF!/1000</f>
        <v>#REF!</v>
      </c>
      <c r="AJ60" t="e">
        <f>AA60/($S60*1000*#REF!)*#REF!/1000</f>
        <v>#REF!</v>
      </c>
      <c r="AK60" t="e">
        <f>AB60/($S60*1000*#REF!)*#REF!/1000</f>
        <v>#REF!</v>
      </c>
      <c r="AL60" t="e">
        <f>AC60/($S60*1000*#REF!)*#REF!/1000</f>
        <v>#REF!</v>
      </c>
      <c r="AO60" t="e">
        <f t="shared" si="16"/>
        <v>#REF!</v>
      </c>
      <c r="AP60" t="e">
        <f t="shared" si="17"/>
        <v>#REF!</v>
      </c>
      <c r="AQ60" t="e">
        <f t="shared" si="18"/>
        <v>#REF!</v>
      </c>
      <c r="AR60" t="e">
        <f t="shared" si="19"/>
        <v>#REF!</v>
      </c>
    </row>
    <row r="61" spans="1:44" x14ac:dyDescent="0.2">
      <c r="A61" s="14" t="s">
        <v>74</v>
      </c>
      <c r="B61" s="19">
        <v>41845</v>
      </c>
      <c r="C61" t="s">
        <v>77</v>
      </c>
      <c r="I61">
        <v>46069</v>
      </c>
      <c r="J61">
        <v>6507</v>
      </c>
      <c r="K61">
        <v>1465</v>
      </c>
      <c r="L61">
        <v>126</v>
      </c>
      <c r="M61">
        <v>459</v>
      </c>
      <c r="O61">
        <v>1.5145999999999999</v>
      </c>
      <c r="P61">
        <v>1.843</v>
      </c>
      <c r="Q61">
        <v>10</v>
      </c>
      <c r="R61" s="2">
        <f t="shared" si="24"/>
        <v>0.32840000000000003</v>
      </c>
      <c r="S61" s="3">
        <f t="shared" si="25"/>
        <v>3.2840000000000001E-2</v>
      </c>
      <c r="T61" s="5">
        <v>0.46</v>
      </c>
      <c r="U61">
        <v>0.85</v>
      </c>
      <c r="V61" s="8" t="e">
        <f>#REF!/SUM(#REF!)</f>
        <v>#REF!</v>
      </c>
      <c r="W61" s="8" t="e">
        <f>#REF!/SUM(#REF!)</f>
        <v>#REF!</v>
      </c>
      <c r="X61" s="8" t="e">
        <f>#REF!/SUM(#REF!)</f>
        <v>#REF!</v>
      </c>
      <c r="Y61">
        <v>53036</v>
      </c>
      <c r="Z61">
        <v>46069</v>
      </c>
      <c r="AA61">
        <v>4978</v>
      </c>
      <c r="AB61">
        <v>1409</v>
      </c>
      <c r="AC61">
        <v>86</v>
      </c>
      <c r="AD61">
        <v>412</v>
      </c>
      <c r="AF61" s="1" t="e">
        <f>Y61/($S61*1000*#REF!)*#REF!/1000</f>
        <v>#REF!</v>
      </c>
      <c r="AG61" s="1" t="e">
        <f>SUM(Z61:AB61)/($S61*1000*#REF!)*#REF!/1000</f>
        <v>#REF!</v>
      </c>
      <c r="AH61" s="1" t="e">
        <f>AD61/($S61*1000*#REF!)*#REF!/1000+AG61</f>
        <v>#REF!</v>
      </c>
      <c r="AI61" s="1" t="e">
        <f>Z61/($S61*1000*#REF!)*#REF!/1000</f>
        <v>#REF!</v>
      </c>
      <c r="AJ61" s="1" t="e">
        <f>AA61/($S61*1000*#REF!)*#REF!/1000</f>
        <v>#REF!</v>
      </c>
      <c r="AK61" s="1" t="e">
        <f>AB61/($S61*1000*#REF!)*#REF!/1000</f>
        <v>#REF!</v>
      </c>
      <c r="AL61" s="1" t="e">
        <f>AC61/($S61*1000*#REF!)*#REF!/1000</f>
        <v>#REF!</v>
      </c>
      <c r="AO61" s="1" t="e">
        <f t="shared" si="16"/>
        <v>#REF!</v>
      </c>
      <c r="AP61" s="1" t="e">
        <f t="shared" si="17"/>
        <v>#REF!</v>
      </c>
      <c r="AQ61" s="1" t="e">
        <f t="shared" si="18"/>
        <v>#REF!</v>
      </c>
      <c r="AR61" s="1" t="e">
        <f t="shared" si="19"/>
        <v>#REF!</v>
      </c>
    </row>
    <row r="62" spans="1:44" x14ac:dyDescent="0.2">
      <c r="A62" s="18" t="s">
        <v>75</v>
      </c>
      <c r="B62" s="19">
        <v>41845</v>
      </c>
      <c r="C62" t="s">
        <v>77</v>
      </c>
      <c r="I62">
        <v>62</v>
      </c>
      <c r="J62">
        <v>3460</v>
      </c>
      <c r="K62">
        <v>33</v>
      </c>
      <c r="L62">
        <v>7</v>
      </c>
      <c r="O62">
        <v>1.5258</v>
      </c>
      <c r="P62">
        <v>1.8493999999999999</v>
      </c>
      <c r="Q62">
        <v>10</v>
      </c>
      <c r="R62" s="2">
        <f t="shared" ref="R62:R63" si="26">(P62-O62)/1</f>
        <v>0.32359999999999989</v>
      </c>
      <c r="S62" s="3">
        <f t="shared" ref="S62:S63" si="27">R62/Q62</f>
        <v>3.2359999999999986E-2</v>
      </c>
      <c r="T62" s="5">
        <v>0.47</v>
      </c>
      <c r="U62">
        <v>0.85</v>
      </c>
      <c r="V62" s="10" t="e">
        <f>#REF!/SUM(#REF!)</f>
        <v>#REF!</v>
      </c>
      <c r="W62" s="10" t="e">
        <f>#REF!/SUM(#REF!)</f>
        <v>#REF!</v>
      </c>
      <c r="X62" s="10" t="e">
        <f>#REF!/SUM(#REF!)</f>
        <v>#REF!</v>
      </c>
      <c r="Y62">
        <v>3592</v>
      </c>
      <c r="Z62">
        <v>63</v>
      </c>
      <c r="AA62">
        <v>3045</v>
      </c>
      <c r="AB62">
        <v>37</v>
      </c>
      <c r="AC62">
        <v>15</v>
      </c>
      <c r="AD62">
        <v>86</v>
      </c>
      <c r="AF62" t="e">
        <f>Y62/($S62*1000*#REF!)*#REF!/1000</f>
        <v>#REF!</v>
      </c>
      <c r="AG62" t="e">
        <f>SUM(Z62:AB62)/($S62*1000*#REF!)*#REF!/1000</f>
        <v>#REF!</v>
      </c>
      <c r="AH62" t="e">
        <f>AD62/($S62*1000*#REF!)*#REF!/1000+AG62</f>
        <v>#REF!</v>
      </c>
      <c r="AI62" t="e">
        <f>Z62/($S62*1000*#REF!)*#REF!/1000</f>
        <v>#REF!</v>
      </c>
      <c r="AJ62" t="e">
        <f>AA62/($S62*1000*#REF!)*#REF!/1000</f>
        <v>#REF!</v>
      </c>
      <c r="AK62" t="e">
        <f>AB62/($S62*1000*#REF!)*#REF!/1000</f>
        <v>#REF!</v>
      </c>
      <c r="AL62" t="e">
        <f>AC62/($S62*1000*#REF!)*#REF!/1000</f>
        <v>#REF!</v>
      </c>
      <c r="AO62" t="e">
        <f t="shared" ref="AO62:AO63" si="28">AI62/SUM($AI62:$AK62)-AR62</f>
        <v>#REF!</v>
      </c>
      <c r="AP62" t="e">
        <f t="shared" ref="AP62:AP63" si="29">AJ62/SUM($AI62:$AK62)</f>
        <v>#REF!</v>
      </c>
      <c r="AQ62" t="e">
        <f t="shared" ref="AQ62:AR63" si="30">AK62/SUM($AI62:$AK62)</f>
        <v>#REF!</v>
      </c>
      <c r="AR62" t="e">
        <f t="shared" si="30"/>
        <v>#REF!</v>
      </c>
    </row>
    <row r="63" spans="1:44" x14ac:dyDescent="0.2">
      <c r="A63" s="18" t="s">
        <v>76</v>
      </c>
      <c r="B63" s="19">
        <v>41845</v>
      </c>
      <c r="C63" t="s">
        <v>77</v>
      </c>
      <c r="I63">
        <v>140</v>
      </c>
      <c r="J63">
        <v>5697</v>
      </c>
      <c r="K63">
        <v>33</v>
      </c>
      <c r="L63">
        <v>2</v>
      </c>
      <c r="O63">
        <v>1.5258</v>
      </c>
      <c r="P63">
        <v>1.8493999999999999</v>
      </c>
      <c r="Q63">
        <v>10</v>
      </c>
      <c r="R63" s="2">
        <f t="shared" si="26"/>
        <v>0.32359999999999989</v>
      </c>
      <c r="S63" s="3">
        <f t="shared" si="27"/>
        <v>3.2359999999999986E-2</v>
      </c>
      <c r="T63" s="5">
        <v>0.46</v>
      </c>
      <c r="U63">
        <v>0.85</v>
      </c>
      <c r="V63" s="10" t="e">
        <f>#REF!/SUM(#REF!)</f>
        <v>#REF!</v>
      </c>
      <c r="W63" s="10" t="e">
        <f>#REF!/SUM(#REF!)</f>
        <v>#REF!</v>
      </c>
      <c r="X63" s="10" t="e">
        <f>#REF!/SUM(#REF!)</f>
        <v>#REF!</v>
      </c>
      <c r="Y63">
        <v>12841</v>
      </c>
      <c r="Z63">
        <v>128</v>
      </c>
      <c r="AA63">
        <v>7714</v>
      </c>
      <c r="AB63">
        <v>33</v>
      </c>
      <c r="AC63">
        <v>19</v>
      </c>
      <c r="AD63">
        <v>347</v>
      </c>
      <c r="AF63" t="e">
        <f>Y63/($S63*1000*#REF!)*#REF!/1000</f>
        <v>#REF!</v>
      </c>
      <c r="AG63" t="e">
        <f>SUM(Z63:AB63)/($S63*1000*#REF!)*#REF!/1000</f>
        <v>#REF!</v>
      </c>
      <c r="AH63" t="e">
        <f>AD63/($S63*1000*#REF!)*#REF!/1000+AG63</f>
        <v>#REF!</v>
      </c>
      <c r="AI63" t="e">
        <f>Z63/($S63*1000*#REF!)*#REF!/1000</f>
        <v>#REF!</v>
      </c>
      <c r="AJ63" t="e">
        <f>AA63/($S63*1000*#REF!)*#REF!/1000</f>
        <v>#REF!</v>
      </c>
      <c r="AK63" t="e">
        <f>AB63/($S63*1000*#REF!)*#REF!/1000</f>
        <v>#REF!</v>
      </c>
      <c r="AL63" t="e">
        <f>AC63/($S63*1000*#REF!)*#REF!/1000</f>
        <v>#REF!</v>
      </c>
      <c r="AO63" t="e">
        <f t="shared" si="28"/>
        <v>#REF!</v>
      </c>
      <c r="AP63" t="e">
        <f t="shared" si="29"/>
        <v>#REF!</v>
      </c>
      <c r="AQ63" t="e">
        <f t="shared" si="30"/>
        <v>#REF!</v>
      </c>
      <c r="AR63" t="e">
        <f t="shared" si="30"/>
        <v>#REF!</v>
      </c>
    </row>
    <row r="64" spans="1:44" x14ac:dyDescent="0.2">
      <c r="Y64" s="11" t="e">
        <f>AVERAGE(#REF!)</f>
        <v>#REF!</v>
      </c>
      <c r="Z64" s="11" t="e">
        <f>AVERAGE(#REF!)</f>
        <v>#REF!</v>
      </c>
      <c r="AA64" s="11" t="e">
        <f>AVERAGE(#REF!)</f>
        <v>#REF!</v>
      </c>
      <c r="AB64" s="11" t="e">
        <f>AVERAGE(#REF!)</f>
        <v>#REF!</v>
      </c>
      <c r="AC64" s="11" t="e">
        <f>AVERAGE(#REF!)</f>
        <v>#REF!</v>
      </c>
      <c r="AD64" s="11" t="e">
        <f>AVERAGE(#REF!)</f>
        <v>#REF!</v>
      </c>
      <c r="AE64" s="11" t="e">
        <f>AVERAGE(#REF!)</f>
        <v>#REF!</v>
      </c>
      <c r="AF64" s="11" t="e">
        <f t="shared" ref="AF64:AH64" si="31">AVERAGE(V62:V63)</f>
        <v>#REF!</v>
      </c>
      <c r="AG64" s="11" t="e">
        <f t="shared" si="31"/>
        <v>#REF!</v>
      </c>
      <c r="AH64" s="11" t="e">
        <f t="shared" si="31"/>
        <v>#REF!</v>
      </c>
    </row>
    <row r="65" spans="1:33" x14ac:dyDescent="0.2">
      <c r="X65" s="11" t="e">
        <f>STDEV(#REF!)</f>
        <v>#REF!</v>
      </c>
      <c r="Y65" s="11" t="e">
        <f>STDEV(#REF!)</f>
        <v>#REF!</v>
      </c>
      <c r="Z65" s="11" t="e">
        <f>STDEV(#REF!)</f>
        <v>#REF!</v>
      </c>
      <c r="AA65" s="11" t="e">
        <f>STDEV(#REF!)</f>
        <v>#REF!</v>
      </c>
      <c r="AB65" s="11" t="e">
        <f>STDEV(#REF!)</f>
        <v>#REF!</v>
      </c>
      <c r="AC65" s="11" t="e">
        <f>STDEV(#REF!)</f>
        <v>#REF!</v>
      </c>
      <c r="AD65" s="11" t="e">
        <f>STDEV(#REF!)</f>
        <v>#REF!</v>
      </c>
      <c r="AE65" s="11" t="e">
        <f t="shared" ref="AE65:AG65" si="32">STDEV(V62:V63)</f>
        <v>#REF!</v>
      </c>
      <c r="AF65" s="11" t="e">
        <f t="shared" si="32"/>
        <v>#REF!</v>
      </c>
      <c r="AG65" s="11" t="e">
        <f t="shared" si="32"/>
        <v>#REF!</v>
      </c>
    </row>
    <row r="68" spans="1:33" ht="54" x14ac:dyDescent="0.25">
      <c r="A68" s="26"/>
      <c r="B68" s="26"/>
      <c r="C68" s="26"/>
      <c r="D68" s="68" t="s">
        <v>216</v>
      </c>
      <c r="E68" s="23" t="s">
        <v>103</v>
      </c>
      <c r="F68" s="23" t="s">
        <v>105</v>
      </c>
      <c r="G68" s="23" t="s">
        <v>104</v>
      </c>
      <c r="H68" s="23" t="s">
        <v>107</v>
      </c>
      <c r="L68" s="23" t="s">
        <v>102</v>
      </c>
      <c r="M68" t="s">
        <v>215</v>
      </c>
    </row>
    <row r="69" spans="1:33" ht="29.25" customHeight="1" x14ac:dyDescent="0.2">
      <c r="A69" s="44" t="s">
        <v>83</v>
      </c>
      <c r="B69" s="45">
        <v>41844</v>
      </c>
      <c r="C69" s="14" t="s">
        <v>58</v>
      </c>
      <c r="D69" s="33" t="s">
        <v>78</v>
      </c>
      <c r="E69" s="46">
        <v>47167</v>
      </c>
      <c r="F69" s="46">
        <v>2525</v>
      </c>
      <c r="G69" s="46">
        <v>5755</v>
      </c>
      <c r="H69" s="46">
        <v>52</v>
      </c>
      <c r="I69" s="14"/>
      <c r="J69" s="14"/>
      <c r="K69" s="14"/>
      <c r="L69" s="46">
        <v>57414</v>
      </c>
      <c r="M69" s="59"/>
      <c r="N69" s="59"/>
      <c r="O69" s="14">
        <v>1.5203</v>
      </c>
      <c r="P69" s="14">
        <v>1.8338000000000001</v>
      </c>
      <c r="Q69" s="14">
        <v>10</v>
      </c>
      <c r="R69" s="47">
        <f t="shared" ref="R69:R75" si="33">(P69-O69)/1</f>
        <v>0.31350000000000011</v>
      </c>
      <c r="S69" s="48">
        <f t="shared" ref="S69:S75" si="34">R69/Q69</f>
        <v>3.135000000000001E-2</v>
      </c>
    </row>
    <row r="70" spans="1:33" ht="27" customHeight="1" x14ac:dyDescent="0.2">
      <c r="A70" s="44" t="s">
        <v>84</v>
      </c>
      <c r="B70" s="45">
        <v>41844</v>
      </c>
      <c r="C70" s="14" t="s">
        <v>58</v>
      </c>
      <c r="D70" s="33" t="s">
        <v>78</v>
      </c>
      <c r="E70" s="46">
        <v>55493</v>
      </c>
      <c r="F70" s="46">
        <v>2793</v>
      </c>
      <c r="G70" s="46">
        <v>6468</v>
      </c>
      <c r="H70" s="46">
        <v>137</v>
      </c>
      <c r="I70" s="14"/>
      <c r="J70" s="14"/>
      <c r="K70" s="14"/>
      <c r="L70" s="46">
        <v>67347</v>
      </c>
      <c r="M70" s="59"/>
      <c r="N70" s="59"/>
      <c r="O70" s="14">
        <v>1.5203</v>
      </c>
      <c r="P70" s="14">
        <v>1.8338000000000001</v>
      </c>
      <c r="Q70" s="14">
        <v>10</v>
      </c>
      <c r="R70" s="47">
        <f t="shared" si="33"/>
        <v>0.31350000000000011</v>
      </c>
      <c r="S70" s="48">
        <f t="shared" si="34"/>
        <v>3.135000000000001E-2</v>
      </c>
    </row>
    <row r="71" spans="1:33" ht="24" customHeight="1" x14ac:dyDescent="0.2">
      <c r="A71" s="44" t="s">
        <v>85</v>
      </c>
      <c r="B71" s="45">
        <v>41844</v>
      </c>
      <c r="C71" s="14" t="s">
        <v>58</v>
      </c>
      <c r="D71" s="33" t="s">
        <v>78</v>
      </c>
      <c r="E71" s="46">
        <v>59292</v>
      </c>
      <c r="F71" s="46">
        <v>3064</v>
      </c>
      <c r="G71" s="46">
        <v>7612</v>
      </c>
      <c r="H71" s="46">
        <v>211</v>
      </c>
      <c r="I71" s="14"/>
      <c r="J71" s="14"/>
      <c r="K71" s="14"/>
      <c r="L71" s="46">
        <v>72743</v>
      </c>
      <c r="M71" s="59"/>
      <c r="N71" s="59"/>
      <c r="O71" s="14">
        <v>1.5203</v>
      </c>
      <c r="P71" s="14">
        <v>1.8338000000000001</v>
      </c>
      <c r="Q71" s="14">
        <v>10</v>
      </c>
      <c r="R71" s="47">
        <f t="shared" si="33"/>
        <v>0.31350000000000011</v>
      </c>
      <c r="S71" s="48">
        <f t="shared" si="34"/>
        <v>3.135000000000001E-2</v>
      </c>
    </row>
    <row r="72" spans="1:33" ht="15.95" customHeight="1" x14ac:dyDescent="0.2">
      <c r="A72" s="44" t="s">
        <v>86</v>
      </c>
      <c r="B72" s="45">
        <v>41844</v>
      </c>
      <c r="C72" s="14" t="s">
        <v>58</v>
      </c>
      <c r="D72" s="33" t="s">
        <v>78</v>
      </c>
      <c r="E72" s="46">
        <v>62179</v>
      </c>
      <c r="F72" s="46">
        <v>4158</v>
      </c>
      <c r="G72" s="46">
        <v>6250</v>
      </c>
      <c r="H72" s="46">
        <v>229</v>
      </c>
      <c r="I72" s="14"/>
      <c r="J72" s="14"/>
      <c r="K72" s="14"/>
      <c r="L72" s="46">
        <v>75908</v>
      </c>
      <c r="M72" s="59"/>
      <c r="N72" s="59"/>
      <c r="O72" s="14">
        <v>1.5203</v>
      </c>
      <c r="P72" s="14">
        <v>1.8338000000000001</v>
      </c>
      <c r="Q72" s="14">
        <v>10</v>
      </c>
      <c r="R72" s="47">
        <f t="shared" si="33"/>
        <v>0.31350000000000011</v>
      </c>
      <c r="S72" s="48">
        <f t="shared" si="34"/>
        <v>3.135000000000001E-2</v>
      </c>
    </row>
    <row r="73" spans="1:33" ht="15.95" customHeight="1" x14ac:dyDescent="0.2">
      <c r="A73" s="42" t="s">
        <v>87</v>
      </c>
      <c r="B73" s="39">
        <v>41844</v>
      </c>
      <c r="C73" s="16" t="s">
        <v>58</v>
      </c>
      <c r="D73" s="69" t="s">
        <v>78</v>
      </c>
      <c r="E73" s="43">
        <v>10299</v>
      </c>
      <c r="F73" s="43">
        <v>1212</v>
      </c>
      <c r="G73" s="43">
        <v>4482</v>
      </c>
      <c r="H73" s="43">
        <v>34</v>
      </c>
      <c r="I73" s="16"/>
      <c r="J73" s="16"/>
      <c r="K73" s="16"/>
      <c r="L73" s="43">
        <v>16815</v>
      </c>
      <c r="M73" s="60"/>
      <c r="N73" s="60"/>
      <c r="O73" s="16">
        <v>1.5061</v>
      </c>
      <c r="P73" s="16">
        <v>1.8344</v>
      </c>
      <c r="Q73" s="16">
        <v>10</v>
      </c>
      <c r="R73" s="40">
        <f t="shared" si="33"/>
        <v>0.32830000000000004</v>
      </c>
      <c r="S73" s="41">
        <f t="shared" si="34"/>
        <v>3.2830000000000005E-2</v>
      </c>
    </row>
    <row r="74" spans="1:33" ht="15.95" customHeight="1" x14ac:dyDescent="0.2">
      <c r="A74" s="42" t="s">
        <v>88</v>
      </c>
      <c r="B74" s="39">
        <v>41844</v>
      </c>
      <c r="C74" s="16" t="s">
        <v>58</v>
      </c>
      <c r="D74" s="69" t="s">
        <v>78</v>
      </c>
      <c r="E74" s="43">
        <v>13922</v>
      </c>
      <c r="F74" s="43">
        <v>1432</v>
      </c>
      <c r="G74" s="43">
        <v>8404</v>
      </c>
      <c r="H74" s="43">
        <v>553</v>
      </c>
      <c r="I74" s="16"/>
      <c r="J74" s="16"/>
      <c r="K74" s="16"/>
      <c r="L74" s="43">
        <v>24409</v>
      </c>
      <c r="M74" s="60"/>
      <c r="N74" s="60"/>
      <c r="O74" s="16">
        <v>1.5061</v>
      </c>
      <c r="P74" s="16">
        <v>1.8344</v>
      </c>
      <c r="Q74" s="16">
        <v>10</v>
      </c>
      <c r="R74" s="40">
        <f t="shared" si="33"/>
        <v>0.32830000000000004</v>
      </c>
      <c r="S74" s="41">
        <f t="shared" si="34"/>
        <v>3.2830000000000005E-2</v>
      </c>
    </row>
    <row r="75" spans="1:33" ht="15.95" customHeight="1" x14ac:dyDescent="0.2">
      <c r="A75" s="42" t="s">
        <v>89</v>
      </c>
      <c r="B75" s="39">
        <v>41844</v>
      </c>
      <c r="C75" s="16" t="s">
        <v>58</v>
      </c>
      <c r="D75" s="69" t="s">
        <v>78</v>
      </c>
      <c r="E75" s="43">
        <v>11215</v>
      </c>
      <c r="F75" s="43">
        <v>1980</v>
      </c>
      <c r="G75" s="43">
        <v>6011</v>
      </c>
      <c r="H75" s="43">
        <v>86</v>
      </c>
      <c r="I75" s="16"/>
      <c r="J75" s="16"/>
      <c r="K75" s="16"/>
      <c r="L75" s="43">
        <v>19861</v>
      </c>
      <c r="M75" s="60"/>
      <c r="N75" s="60"/>
      <c r="O75" s="16">
        <v>1.5061</v>
      </c>
      <c r="P75" s="16">
        <v>1.8344</v>
      </c>
      <c r="Q75" s="16">
        <v>10</v>
      </c>
      <c r="R75" s="40">
        <f t="shared" si="33"/>
        <v>0.32830000000000004</v>
      </c>
      <c r="S75" s="41">
        <f t="shared" si="34"/>
        <v>3.2830000000000005E-2</v>
      </c>
    </row>
    <row r="76" spans="1:33" ht="15.95" customHeight="1" x14ac:dyDescent="0.2">
      <c r="A76" s="42" t="s">
        <v>90</v>
      </c>
      <c r="B76" s="39">
        <v>41844</v>
      </c>
      <c r="C76" s="16" t="s">
        <v>58</v>
      </c>
      <c r="D76" s="69" t="s">
        <v>78</v>
      </c>
      <c r="E76" s="43">
        <v>15054</v>
      </c>
      <c r="F76" s="43">
        <v>2197</v>
      </c>
      <c r="G76" s="43">
        <v>7979</v>
      </c>
      <c r="H76" s="43">
        <v>755</v>
      </c>
      <c r="I76" s="16"/>
      <c r="J76" s="16"/>
      <c r="K76" s="16"/>
      <c r="L76" s="43">
        <v>25285</v>
      </c>
      <c r="M76" s="60"/>
      <c r="N76" s="60"/>
      <c r="O76" s="16">
        <v>1.5061</v>
      </c>
      <c r="P76" s="16">
        <v>1.8344</v>
      </c>
      <c r="Q76" s="16">
        <v>10</v>
      </c>
      <c r="R76" s="40">
        <f t="shared" ref="R76:R78" si="35">(P76-O76)/1</f>
        <v>0.32830000000000004</v>
      </c>
      <c r="S76" s="41">
        <f t="shared" ref="S76:S78" si="36">R76/Q76</f>
        <v>3.2830000000000005E-2</v>
      </c>
    </row>
    <row r="77" spans="1:33" ht="15.95" customHeight="1" x14ac:dyDescent="0.2">
      <c r="A77" s="42" t="s">
        <v>91</v>
      </c>
      <c r="B77" s="39">
        <v>41844</v>
      </c>
      <c r="C77" s="16" t="s">
        <v>58</v>
      </c>
      <c r="D77" s="69" t="s">
        <v>78</v>
      </c>
      <c r="E77" s="43">
        <v>12352</v>
      </c>
      <c r="F77" s="43">
        <v>2729</v>
      </c>
      <c r="G77" s="43">
        <v>5906</v>
      </c>
      <c r="H77" s="43">
        <v>107</v>
      </c>
      <c r="I77" s="16"/>
      <c r="J77" s="16"/>
      <c r="K77" s="16"/>
      <c r="L77" s="43">
        <v>21565</v>
      </c>
      <c r="M77" s="60"/>
      <c r="N77" s="60"/>
      <c r="O77" s="16">
        <v>1.5061</v>
      </c>
      <c r="P77" s="16">
        <v>1.8344</v>
      </c>
      <c r="Q77" s="16">
        <v>10</v>
      </c>
      <c r="R77" s="40">
        <f t="shared" si="35"/>
        <v>0.32830000000000004</v>
      </c>
      <c r="S77" s="41">
        <f t="shared" si="36"/>
        <v>3.2830000000000005E-2</v>
      </c>
    </row>
    <row r="78" spans="1:33" ht="15.95" customHeight="1" x14ac:dyDescent="0.2">
      <c r="A78" s="42" t="s">
        <v>92</v>
      </c>
      <c r="B78" s="39">
        <v>41844</v>
      </c>
      <c r="C78" s="16" t="s">
        <v>58</v>
      </c>
      <c r="D78" s="69" t="s">
        <v>78</v>
      </c>
      <c r="E78" s="43">
        <v>13095</v>
      </c>
      <c r="F78" s="43">
        <v>2905</v>
      </c>
      <c r="G78" s="43">
        <v>4947</v>
      </c>
      <c r="H78" s="43">
        <v>96</v>
      </c>
      <c r="I78" s="16"/>
      <c r="J78" s="16"/>
      <c r="K78" s="16"/>
      <c r="L78" s="43">
        <v>21840</v>
      </c>
      <c r="M78" s="60"/>
      <c r="N78" s="60"/>
      <c r="O78" s="16">
        <v>1.5061</v>
      </c>
      <c r="P78" s="16">
        <v>1.8344</v>
      </c>
      <c r="Q78" s="16">
        <v>10</v>
      </c>
      <c r="R78" s="40">
        <f t="shared" si="35"/>
        <v>0.32830000000000004</v>
      </c>
      <c r="S78" s="41">
        <f t="shared" si="36"/>
        <v>3.2830000000000005E-2</v>
      </c>
    </row>
    <row r="79" spans="1:33" ht="15.95" customHeight="1" x14ac:dyDescent="0.2">
      <c r="A79" s="49" t="s">
        <v>93</v>
      </c>
      <c r="B79" s="50">
        <v>41844</v>
      </c>
      <c r="C79" s="15" t="s">
        <v>58</v>
      </c>
      <c r="D79" s="36" t="s">
        <v>78</v>
      </c>
      <c r="E79" s="51">
        <v>43495</v>
      </c>
      <c r="F79" s="51">
        <v>2532</v>
      </c>
      <c r="G79" s="51">
        <v>4157</v>
      </c>
      <c r="H79" s="51">
        <v>7</v>
      </c>
      <c r="I79" s="15"/>
      <c r="J79" s="15"/>
      <c r="K79" s="15"/>
      <c r="L79" s="51">
        <v>51102</v>
      </c>
      <c r="M79" s="61"/>
      <c r="N79" s="61"/>
      <c r="O79" s="15">
        <v>1.5161</v>
      </c>
      <c r="P79" s="15">
        <v>1.8459000000000001</v>
      </c>
      <c r="Q79" s="15">
        <v>10</v>
      </c>
      <c r="R79" s="52">
        <f>(P79-O79)/1</f>
        <v>0.32980000000000009</v>
      </c>
      <c r="S79" s="53">
        <f>R79/Q79</f>
        <v>3.2980000000000009E-2</v>
      </c>
    </row>
    <row r="80" spans="1:33" ht="15.95" customHeight="1" x14ac:dyDescent="0.2">
      <c r="A80" s="49" t="s">
        <v>94</v>
      </c>
      <c r="B80" s="50">
        <v>41844</v>
      </c>
      <c r="C80" s="15" t="s">
        <v>58</v>
      </c>
      <c r="D80" s="36" t="s">
        <v>78</v>
      </c>
      <c r="E80" s="51">
        <v>46204</v>
      </c>
      <c r="F80" s="51">
        <v>3006</v>
      </c>
      <c r="G80" s="51">
        <v>4181</v>
      </c>
      <c r="H80" s="51">
        <v>12</v>
      </c>
      <c r="I80" s="15"/>
      <c r="J80" s="15"/>
      <c r="K80" s="15"/>
      <c r="L80" s="51">
        <v>54122</v>
      </c>
      <c r="M80" s="61"/>
      <c r="N80" s="61"/>
      <c r="O80" s="15">
        <v>1.5161</v>
      </c>
      <c r="P80" s="15">
        <v>1.8459000000000001</v>
      </c>
      <c r="Q80" s="15">
        <v>10</v>
      </c>
      <c r="R80" s="52">
        <f>(P80-O80)/1</f>
        <v>0.32980000000000009</v>
      </c>
      <c r="S80" s="53">
        <f>R80/Q80</f>
        <v>3.2980000000000009E-2</v>
      </c>
    </row>
    <row r="81" spans="1:19" ht="15.95" customHeight="1" x14ac:dyDescent="0.2">
      <c r="A81" s="49" t="s">
        <v>95</v>
      </c>
      <c r="B81" s="50">
        <v>41844</v>
      </c>
      <c r="C81" s="15" t="s">
        <v>58</v>
      </c>
      <c r="D81" s="36" t="s">
        <v>78</v>
      </c>
      <c r="E81" s="51">
        <v>53081</v>
      </c>
      <c r="F81" s="51">
        <v>3549</v>
      </c>
      <c r="G81" s="51">
        <v>3522</v>
      </c>
      <c r="H81" s="51">
        <v>3</v>
      </c>
      <c r="I81" s="15"/>
      <c r="J81" s="15"/>
      <c r="K81" s="15"/>
      <c r="L81" s="51">
        <v>60741</v>
      </c>
      <c r="M81" s="61"/>
      <c r="N81" s="61"/>
      <c r="O81" s="15">
        <v>1.5161</v>
      </c>
      <c r="P81" s="15">
        <v>1.8459000000000001</v>
      </c>
      <c r="Q81" s="15">
        <v>10</v>
      </c>
      <c r="R81" s="52">
        <f>(P81-O81)/1</f>
        <v>0.32980000000000009</v>
      </c>
      <c r="S81" s="53">
        <f>R81/Q81</f>
        <v>3.2980000000000009E-2</v>
      </c>
    </row>
    <row r="82" spans="1:19" ht="15.95" customHeight="1" x14ac:dyDescent="0.2">
      <c r="A82" s="44" t="s">
        <v>96</v>
      </c>
      <c r="B82" s="45">
        <v>41844</v>
      </c>
      <c r="C82" s="14" t="s">
        <v>58</v>
      </c>
      <c r="D82" s="33" t="s">
        <v>78</v>
      </c>
      <c r="E82" s="46">
        <v>9416</v>
      </c>
      <c r="F82" s="46">
        <v>1573</v>
      </c>
      <c r="G82" s="46">
        <v>3267</v>
      </c>
      <c r="H82" s="46">
        <v>23</v>
      </c>
      <c r="I82" s="14"/>
      <c r="J82" s="14"/>
      <c r="K82" s="14"/>
      <c r="L82" s="46">
        <v>15401</v>
      </c>
      <c r="M82" s="59"/>
      <c r="N82" s="59"/>
      <c r="O82" s="14">
        <v>1.5103</v>
      </c>
      <c r="P82" s="14">
        <v>1.8465</v>
      </c>
      <c r="Q82" s="14">
        <v>10</v>
      </c>
      <c r="R82" s="47">
        <f t="shared" ref="R82:R84" si="37">(P82-O82)/1</f>
        <v>0.33620000000000005</v>
      </c>
      <c r="S82" s="48">
        <f t="shared" ref="S82:S84" si="38">R82/Q82</f>
        <v>3.3620000000000004E-2</v>
      </c>
    </row>
    <row r="83" spans="1:19" ht="15.95" customHeight="1" x14ac:dyDescent="0.2">
      <c r="A83" s="44" t="s">
        <v>97</v>
      </c>
      <c r="B83" s="45">
        <v>41844</v>
      </c>
      <c r="C83" s="14" t="s">
        <v>58</v>
      </c>
      <c r="D83" s="33" t="s">
        <v>78</v>
      </c>
      <c r="E83" s="46">
        <v>10093</v>
      </c>
      <c r="F83" s="46">
        <v>1995</v>
      </c>
      <c r="G83" s="46">
        <v>2001</v>
      </c>
      <c r="H83" s="46">
        <v>32</v>
      </c>
      <c r="I83" s="14"/>
      <c r="J83" s="14"/>
      <c r="K83" s="14"/>
      <c r="L83" s="46">
        <v>14231</v>
      </c>
      <c r="M83" s="59"/>
      <c r="N83" s="59"/>
      <c r="O83" s="14">
        <v>1.5103</v>
      </c>
      <c r="P83" s="14">
        <v>1.8465</v>
      </c>
      <c r="Q83" s="14">
        <v>10</v>
      </c>
      <c r="R83" s="47">
        <f t="shared" si="37"/>
        <v>0.33620000000000005</v>
      </c>
      <c r="S83" s="48">
        <f t="shared" si="38"/>
        <v>3.3620000000000004E-2</v>
      </c>
    </row>
    <row r="84" spans="1:19" ht="15.95" customHeight="1" x14ac:dyDescent="0.2">
      <c r="A84" s="44" t="s">
        <v>98</v>
      </c>
      <c r="B84" s="45">
        <v>41844</v>
      </c>
      <c r="C84" s="14" t="s">
        <v>58</v>
      </c>
      <c r="D84" s="33" t="s">
        <v>78</v>
      </c>
      <c r="E84" s="46">
        <v>10598</v>
      </c>
      <c r="F84" s="46">
        <v>2124</v>
      </c>
      <c r="G84" s="46">
        <v>2438</v>
      </c>
      <c r="H84" s="46">
        <v>24</v>
      </c>
      <c r="I84" s="14"/>
      <c r="J84" s="14"/>
      <c r="K84" s="14"/>
      <c r="L84" s="46">
        <v>15685</v>
      </c>
      <c r="M84" s="59"/>
      <c r="N84" s="59"/>
      <c r="O84" s="14">
        <v>1.5103</v>
      </c>
      <c r="P84" s="14">
        <v>1.8465</v>
      </c>
      <c r="Q84" s="14">
        <v>10</v>
      </c>
      <c r="R84" s="47">
        <f t="shared" si="37"/>
        <v>0.33620000000000005</v>
      </c>
      <c r="S84" s="48">
        <f t="shared" si="38"/>
        <v>3.3620000000000004E-2</v>
      </c>
    </row>
    <row r="85" spans="1:19" ht="15.95" customHeight="1" x14ac:dyDescent="0.2">
      <c r="A85" s="22" t="s">
        <v>99</v>
      </c>
      <c r="B85" s="13">
        <v>41844</v>
      </c>
      <c r="C85" t="s">
        <v>58</v>
      </c>
      <c r="D85" s="32" t="s">
        <v>78</v>
      </c>
      <c r="E85" s="21">
        <v>16821</v>
      </c>
      <c r="F85" s="21">
        <v>1511</v>
      </c>
      <c r="G85" s="21">
        <v>2916</v>
      </c>
      <c r="H85" s="21">
        <v>169</v>
      </c>
      <c r="L85" s="21">
        <v>21678</v>
      </c>
      <c r="M85" s="62"/>
      <c r="N85" s="62"/>
    </row>
    <row r="86" spans="1:19" ht="15.95" customHeight="1" x14ac:dyDescent="0.2">
      <c r="A86" s="22" t="s">
        <v>100</v>
      </c>
      <c r="B86" s="13">
        <v>41844</v>
      </c>
      <c r="C86" t="s">
        <v>58</v>
      </c>
      <c r="D86" s="32" t="s">
        <v>78</v>
      </c>
      <c r="E86" s="21">
        <v>17099</v>
      </c>
      <c r="F86" s="21">
        <v>1270</v>
      </c>
      <c r="G86" s="21">
        <v>4168</v>
      </c>
      <c r="H86" s="21">
        <v>146</v>
      </c>
      <c r="L86" s="21">
        <v>22790</v>
      </c>
      <c r="M86" s="62"/>
      <c r="N86" s="62"/>
    </row>
    <row r="87" spans="1:19" ht="15.95" customHeight="1" x14ac:dyDescent="0.2">
      <c r="A87" s="22" t="s">
        <v>101</v>
      </c>
      <c r="B87" s="13">
        <v>41844</v>
      </c>
      <c r="C87" t="s">
        <v>58</v>
      </c>
      <c r="D87" s="32" t="s">
        <v>78</v>
      </c>
      <c r="E87" s="21">
        <v>18193</v>
      </c>
      <c r="F87" s="21">
        <v>1853</v>
      </c>
      <c r="G87" s="21">
        <v>3876</v>
      </c>
      <c r="H87" s="21">
        <v>163</v>
      </c>
      <c r="L87" s="21">
        <v>23791</v>
      </c>
      <c r="M87" s="62"/>
      <c r="N87" s="62"/>
    </row>
    <row r="88" spans="1:19" ht="30" x14ac:dyDescent="0.2">
      <c r="A88" s="71"/>
      <c r="B88" s="26"/>
      <c r="C88" s="26"/>
      <c r="D88" s="26"/>
      <c r="E88" s="23" t="s">
        <v>102</v>
      </c>
      <c r="F88" s="23" t="s">
        <v>102</v>
      </c>
      <c r="G88" s="23" t="s">
        <v>102</v>
      </c>
      <c r="H88" s="23" t="s">
        <v>108</v>
      </c>
      <c r="L88" s="29"/>
      <c r="M88" s="63"/>
      <c r="N88" s="63"/>
    </row>
    <row r="89" spans="1:19" ht="28.5" x14ac:dyDescent="0.2">
      <c r="A89" s="72"/>
      <c r="B89" s="27"/>
      <c r="C89" s="27"/>
      <c r="D89" s="27"/>
      <c r="E89" s="24" t="s">
        <v>109</v>
      </c>
      <c r="F89" s="24" t="s">
        <v>43</v>
      </c>
      <c r="G89" s="24" t="s">
        <v>42</v>
      </c>
      <c r="H89" s="24" t="s">
        <v>110</v>
      </c>
      <c r="L89" s="24" t="s">
        <v>102</v>
      </c>
      <c r="M89" s="64"/>
      <c r="N89" s="64"/>
    </row>
    <row r="90" spans="1:19" x14ac:dyDescent="0.2">
      <c r="A90" s="73"/>
      <c r="B90" s="28"/>
      <c r="C90" s="28"/>
      <c r="D90" s="28"/>
      <c r="E90" s="25" t="s">
        <v>106</v>
      </c>
      <c r="F90" s="25" t="s">
        <v>106</v>
      </c>
      <c r="G90" s="25" t="s">
        <v>106</v>
      </c>
      <c r="H90" s="25" t="s">
        <v>106</v>
      </c>
      <c r="L90" s="25" t="s">
        <v>106</v>
      </c>
      <c r="M90" s="65"/>
      <c r="N90" s="65"/>
    </row>
    <row r="91" spans="1:19" x14ac:dyDescent="0.2">
      <c r="A91" s="49" t="s">
        <v>111</v>
      </c>
      <c r="B91" s="50">
        <v>41845</v>
      </c>
      <c r="C91" s="15" t="s">
        <v>77</v>
      </c>
      <c r="D91" s="36" t="s">
        <v>78</v>
      </c>
      <c r="E91" s="51">
        <v>46412</v>
      </c>
      <c r="F91" s="51">
        <v>1628</v>
      </c>
      <c r="G91" s="51">
        <v>5594</v>
      </c>
      <c r="H91" s="51">
        <v>92</v>
      </c>
      <c r="I91" s="15"/>
      <c r="J91" s="15"/>
      <c r="K91" s="15"/>
      <c r="L91" s="51">
        <v>54271</v>
      </c>
      <c r="M91" s="61"/>
      <c r="N91" s="61"/>
      <c r="O91" s="15">
        <v>1.5145999999999999</v>
      </c>
      <c r="P91" s="15">
        <v>1.843</v>
      </c>
      <c r="Q91" s="15">
        <v>10</v>
      </c>
      <c r="R91" s="52">
        <f t="shared" ref="R91:R98" si="39">(P91-O91)/1</f>
        <v>0.32840000000000003</v>
      </c>
      <c r="S91" s="53">
        <f t="shared" ref="S91:S98" si="40">R91/Q91</f>
        <v>3.2840000000000001E-2</v>
      </c>
    </row>
    <row r="92" spans="1:19" x14ac:dyDescent="0.2">
      <c r="A92" s="49" t="s">
        <v>112</v>
      </c>
      <c r="B92" s="50">
        <v>41845</v>
      </c>
      <c r="C92" s="15" t="s">
        <v>77</v>
      </c>
      <c r="D92" s="36" t="s">
        <v>78</v>
      </c>
      <c r="E92" s="51">
        <v>46914</v>
      </c>
      <c r="F92" s="51">
        <v>1543</v>
      </c>
      <c r="G92" s="51">
        <v>5444</v>
      </c>
      <c r="H92" s="51">
        <v>54</v>
      </c>
      <c r="I92" s="15"/>
      <c r="J92" s="15"/>
      <c r="K92" s="15"/>
      <c r="L92" s="51">
        <v>54509</v>
      </c>
      <c r="M92" s="61"/>
      <c r="N92" s="61"/>
      <c r="O92" s="15">
        <v>1.5145999999999999</v>
      </c>
      <c r="P92" s="15">
        <v>1.843</v>
      </c>
      <c r="Q92" s="15">
        <v>10</v>
      </c>
      <c r="R92" s="52">
        <f t="shared" si="39"/>
        <v>0.32840000000000003</v>
      </c>
      <c r="S92" s="53">
        <f t="shared" si="40"/>
        <v>3.2840000000000001E-2</v>
      </c>
    </row>
    <row r="93" spans="1:19" x14ac:dyDescent="0.2">
      <c r="A93" s="49" t="s">
        <v>113</v>
      </c>
      <c r="B93" s="50">
        <v>41845</v>
      </c>
      <c r="C93" s="15" t="s">
        <v>77</v>
      </c>
      <c r="D93" s="36" t="s">
        <v>78</v>
      </c>
      <c r="E93" s="51">
        <v>48109</v>
      </c>
      <c r="F93" s="51">
        <v>1430</v>
      </c>
      <c r="G93" s="51">
        <v>5399</v>
      </c>
      <c r="H93" s="51">
        <v>98</v>
      </c>
      <c r="I93" s="15"/>
      <c r="J93" s="15"/>
      <c r="K93" s="15"/>
      <c r="L93" s="51">
        <v>55575</v>
      </c>
      <c r="M93" s="61"/>
      <c r="N93" s="61"/>
      <c r="O93" s="15">
        <v>1.5145999999999999</v>
      </c>
      <c r="P93" s="15">
        <v>1.843</v>
      </c>
      <c r="Q93" s="15">
        <v>10</v>
      </c>
      <c r="R93" s="52">
        <f t="shared" si="39"/>
        <v>0.32840000000000003</v>
      </c>
      <c r="S93" s="53">
        <f t="shared" si="40"/>
        <v>3.2840000000000001E-2</v>
      </c>
    </row>
    <row r="94" spans="1:19" x14ac:dyDescent="0.2">
      <c r="A94" s="49" t="s">
        <v>114</v>
      </c>
      <c r="B94" s="50">
        <v>41845</v>
      </c>
      <c r="C94" s="15" t="s">
        <v>77</v>
      </c>
      <c r="D94" s="36" t="s">
        <v>78</v>
      </c>
      <c r="E94" s="51">
        <v>46069</v>
      </c>
      <c r="F94" s="51">
        <v>1409</v>
      </c>
      <c r="G94" s="51">
        <v>4978</v>
      </c>
      <c r="H94" s="51">
        <v>86</v>
      </c>
      <c r="I94" s="15"/>
      <c r="J94" s="15"/>
      <c r="K94" s="15"/>
      <c r="L94" s="51">
        <v>53036</v>
      </c>
      <c r="M94" s="61"/>
      <c r="N94" s="61"/>
      <c r="O94" s="15">
        <v>1.5145999999999999</v>
      </c>
      <c r="P94" s="15">
        <v>1.843</v>
      </c>
      <c r="Q94" s="15">
        <v>10</v>
      </c>
      <c r="R94" s="52">
        <f t="shared" si="39"/>
        <v>0.32840000000000003</v>
      </c>
      <c r="S94" s="53">
        <f t="shared" si="40"/>
        <v>3.2840000000000001E-2</v>
      </c>
    </row>
    <row r="95" spans="1:19" x14ac:dyDescent="0.2">
      <c r="A95" s="44" t="s">
        <v>115</v>
      </c>
      <c r="B95" s="45">
        <v>41845</v>
      </c>
      <c r="C95" s="14" t="s">
        <v>77</v>
      </c>
      <c r="D95" s="33" t="s">
        <v>78</v>
      </c>
      <c r="E95" s="46">
        <v>115228</v>
      </c>
      <c r="F95" s="46">
        <v>5874</v>
      </c>
      <c r="G95" s="46">
        <v>23874</v>
      </c>
      <c r="H95" s="46">
        <v>1732</v>
      </c>
      <c r="I95" s="14"/>
      <c r="J95" s="14"/>
      <c r="K95" s="14"/>
      <c r="L95" s="46">
        <v>146587</v>
      </c>
      <c r="M95" s="59"/>
      <c r="N95" s="59"/>
      <c r="O95" s="14">
        <v>1.5161</v>
      </c>
      <c r="P95" s="14">
        <v>1.8438000000000001</v>
      </c>
      <c r="Q95" s="14">
        <v>10</v>
      </c>
      <c r="R95" s="47">
        <f t="shared" si="39"/>
        <v>0.3277000000000001</v>
      </c>
      <c r="S95" s="48">
        <f t="shared" si="40"/>
        <v>3.2770000000000007E-2</v>
      </c>
    </row>
    <row r="96" spans="1:19" x14ac:dyDescent="0.2">
      <c r="A96" s="44" t="s">
        <v>116</v>
      </c>
      <c r="B96" s="45">
        <v>41845</v>
      </c>
      <c r="C96" s="14" t="s">
        <v>77</v>
      </c>
      <c r="D96" s="33" t="s">
        <v>78</v>
      </c>
      <c r="E96" s="46">
        <v>114095</v>
      </c>
      <c r="F96" s="46">
        <v>5810</v>
      </c>
      <c r="G96" s="46">
        <v>21510</v>
      </c>
      <c r="H96" s="46">
        <v>1990</v>
      </c>
      <c r="I96" s="14"/>
      <c r="J96" s="14"/>
      <c r="K96" s="14"/>
      <c r="L96" s="46">
        <v>142984</v>
      </c>
      <c r="M96" s="59"/>
      <c r="N96" s="59"/>
      <c r="O96" s="14">
        <v>1.5161</v>
      </c>
      <c r="P96" s="14">
        <v>1.8438000000000001</v>
      </c>
      <c r="Q96" s="14">
        <v>10</v>
      </c>
      <c r="R96" s="47">
        <f t="shared" si="39"/>
        <v>0.3277000000000001</v>
      </c>
      <c r="S96" s="48">
        <f t="shared" si="40"/>
        <v>3.2770000000000007E-2</v>
      </c>
    </row>
    <row r="97" spans="1:19" x14ac:dyDescent="0.2">
      <c r="A97" s="44" t="s">
        <v>117</v>
      </c>
      <c r="B97" s="45">
        <v>41845</v>
      </c>
      <c r="C97" s="14" t="s">
        <v>77</v>
      </c>
      <c r="D97" s="33" t="s">
        <v>78</v>
      </c>
      <c r="E97" s="46">
        <v>126058</v>
      </c>
      <c r="F97" s="46">
        <v>3890</v>
      </c>
      <c r="G97" s="46">
        <v>20531</v>
      </c>
      <c r="H97" s="46">
        <v>1986</v>
      </c>
      <c r="I97" s="14"/>
      <c r="J97" s="14"/>
      <c r="K97" s="14"/>
      <c r="L97" s="46">
        <v>152347</v>
      </c>
      <c r="M97" s="59"/>
      <c r="N97" s="59"/>
      <c r="O97" s="14">
        <v>1.5161</v>
      </c>
      <c r="P97" s="14">
        <v>1.8438000000000001</v>
      </c>
      <c r="Q97" s="14">
        <v>10</v>
      </c>
      <c r="R97" s="47">
        <f t="shared" si="39"/>
        <v>0.3277000000000001</v>
      </c>
      <c r="S97" s="48">
        <f t="shared" si="40"/>
        <v>3.2770000000000007E-2</v>
      </c>
    </row>
    <row r="98" spans="1:19" x14ac:dyDescent="0.2">
      <c r="A98" s="44" t="s">
        <v>118</v>
      </c>
      <c r="B98" s="45">
        <v>41845</v>
      </c>
      <c r="C98" s="14" t="s">
        <v>77</v>
      </c>
      <c r="D98" s="33" t="s">
        <v>78</v>
      </c>
      <c r="E98" s="46">
        <v>137899</v>
      </c>
      <c r="F98" s="46">
        <v>4132</v>
      </c>
      <c r="G98" s="46">
        <v>21105</v>
      </c>
      <c r="H98" s="46">
        <v>2068</v>
      </c>
      <c r="I98" s="14"/>
      <c r="J98" s="14"/>
      <c r="K98" s="14"/>
      <c r="L98" s="46">
        <v>165262</v>
      </c>
      <c r="M98" s="59"/>
      <c r="N98" s="59"/>
      <c r="O98" s="14">
        <v>1.5161</v>
      </c>
      <c r="P98" s="14">
        <v>1.8438000000000001</v>
      </c>
      <c r="Q98" s="14">
        <v>10</v>
      </c>
      <c r="R98" s="47">
        <f t="shared" si="39"/>
        <v>0.3277000000000001</v>
      </c>
      <c r="S98" s="48">
        <f t="shared" si="40"/>
        <v>3.2770000000000007E-2</v>
      </c>
    </row>
    <row r="99" spans="1:19" x14ac:dyDescent="0.2">
      <c r="A99" s="49" t="s">
        <v>119</v>
      </c>
      <c r="B99" s="50">
        <v>41845</v>
      </c>
      <c r="C99" s="15" t="s">
        <v>77</v>
      </c>
      <c r="D99" s="36" t="s">
        <v>78</v>
      </c>
      <c r="E99" s="51">
        <v>63</v>
      </c>
      <c r="F99" s="51">
        <v>37</v>
      </c>
      <c r="G99" s="51">
        <v>3045</v>
      </c>
      <c r="H99" s="51">
        <v>15</v>
      </c>
      <c r="I99" s="15"/>
      <c r="J99" s="15"/>
      <c r="K99" s="15"/>
      <c r="L99" s="51">
        <v>3592</v>
      </c>
      <c r="M99" s="61"/>
      <c r="N99" s="61"/>
      <c r="O99" s="15">
        <v>1.5258</v>
      </c>
      <c r="P99" s="15">
        <v>1.8493999999999999</v>
      </c>
      <c r="Q99" s="15">
        <v>10</v>
      </c>
      <c r="R99" s="52">
        <f>(P99-O99)/1</f>
        <v>0.32359999999999989</v>
      </c>
      <c r="S99" s="53">
        <f>R99/Q99</f>
        <v>3.2359999999999986E-2</v>
      </c>
    </row>
    <row r="100" spans="1:19" x14ac:dyDescent="0.2">
      <c r="A100" s="49" t="s">
        <v>120</v>
      </c>
      <c r="B100" s="50">
        <v>41845</v>
      </c>
      <c r="C100" s="15" t="s">
        <v>77</v>
      </c>
      <c r="D100" s="36" t="s">
        <v>78</v>
      </c>
      <c r="E100" s="51">
        <v>128</v>
      </c>
      <c r="F100" s="51">
        <v>33</v>
      </c>
      <c r="G100" s="51">
        <v>7714</v>
      </c>
      <c r="H100" s="51">
        <v>19</v>
      </c>
      <c r="I100" s="15"/>
      <c r="J100" s="15"/>
      <c r="K100" s="15"/>
      <c r="L100" s="51">
        <v>12841</v>
      </c>
      <c r="M100" s="61"/>
      <c r="N100" s="61"/>
      <c r="O100" s="15">
        <v>1.5258</v>
      </c>
      <c r="P100" s="15">
        <v>1.8493999999999999</v>
      </c>
      <c r="Q100" s="15">
        <v>10</v>
      </c>
      <c r="R100" s="52">
        <f>(P100-O100)/1</f>
        <v>0.32359999999999989</v>
      </c>
      <c r="S100" s="53">
        <f>R100/Q100</f>
        <v>3.2359999999999986E-2</v>
      </c>
    </row>
    <row r="101" spans="1:19" x14ac:dyDescent="0.2">
      <c r="A101" s="44" t="s">
        <v>121</v>
      </c>
      <c r="B101" s="45">
        <v>41845</v>
      </c>
      <c r="C101" s="14" t="s">
        <v>77</v>
      </c>
      <c r="D101" s="33" t="s">
        <v>78</v>
      </c>
      <c r="E101" s="46">
        <v>39124</v>
      </c>
      <c r="F101" s="46">
        <v>1972</v>
      </c>
      <c r="G101" s="46">
        <v>6534</v>
      </c>
      <c r="H101" s="46">
        <v>261</v>
      </c>
      <c r="I101" s="14"/>
      <c r="J101" s="14"/>
      <c r="K101" s="14"/>
      <c r="L101" s="46">
        <v>48457</v>
      </c>
      <c r="M101" s="59"/>
      <c r="N101" s="59"/>
      <c r="O101" s="14">
        <v>1.528</v>
      </c>
      <c r="P101" s="14">
        <v>1.8492999999999999</v>
      </c>
      <c r="Q101" s="14">
        <v>10</v>
      </c>
      <c r="R101" s="47">
        <f t="shared" ref="R101:R108" si="41">(P101-O101)/1</f>
        <v>0.32129999999999992</v>
      </c>
      <c r="S101" s="48">
        <f t="shared" ref="S101:S108" si="42">R101/Q101</f>
        <v>3.2129999999999992E-2</v>
      </c>
    </row>
    <row r="102" spans="1:19" x14ac:dyDescent="0.2">
      <c r="A102" s="44" t="s">
        <v>122</v>
      </c>
      <c r="B102" s="45">
        <v>41845</v>
      </c>
      <c r="C102" s="14" t="s">
        <v>77</v>
      </c>
      <c r="D102" s="33" t="s">
        <v>78</v>
      </c>
      <c r="E102" s="46">
        <v>40701</v>
      </c>
      <c r="F102" s="46">
        <v>2150</v>
      </c>
      <c r="G102" s="46">
        <v>5936</v>
      </c>
      <c r="H102" s="46">
        <v>296</v>
      </c>
      <c r="I102" s="14"/>
      <c r="J102" s="14"/>
      <c r="K102" s="14"/>
      <c r="L102" s="46">
        <v>49656</v>
      </c>
      <c r="M102" s="59"/>
      <c r="N102" s="59"/>
      <c r="O102" s="14">
        <v>1.528</v>
      </c>
      <c r="P102" s="14">
        <v>1.8492999999999999</v>
      </c>
      <c r="Q102" s="14">
        <v>10</v>
      </c>
      <c r="R102" s="47">
        <f t="shared" si="41"/>
        <v>0.32129999999999992</v>
      </c>
      <c r="S102" s="48">
        <f t="shared" si="42"/>
        <v>3.2129999999999992E-2</v>
      </c>
    </row>
    <row r="103" spans="1:19" x14ac:dyDescent="0.2">
      <c r="A103" s="44" t="s">
        <v>123</v>
      </c>
      <c r="B103" s="45">
        <v>41845</v>
      </c>
      <c r="C103" s="14" t="s">
        <v>77</v>
      </c>
      <c r="D103" s="33" t="s">
        <v>78</v>
      </c>
      <c r="E103" s="46">
        <v>44116</v>
      </c>
      <c r="F103" s="46">
        <v>2649</v>
      </c>
      <c r="G103" s="46">
        <v>7121</v>
      </c>
      <c r="H103" s="46">
        <v>334</v>
      </c>
      <c r="I103" s="14"/>
      <c r="J103" s="14"/>
      <c r="K103" s="14"/>
      <c r="L103" s="46">
        <v>54221</v>
      </c>
      <c r="M103" s="59"/>
      <c r="N103" s="59"/>
      <c r="O103" s="14">
        <v>1.528</v>
      </c>
      <c r="P103" s="14">
        <v>1.8492999999999999</v>
      </c>
      <c r="Q103" s="14">
        <v>10</v>
      </c>
      <c r="R103" s="47">
        <f t="shared" si="41"/>
        <v>0.32129999999999992</v>
      </c>
      <c r="S103" s="48">
        <f t="shared" si="42"/>
        <v>3.2129999999999992E-2</v>
      </c>
    </row>
    <row r="104" spans="1:19" x14ac:dyDescent="0.2">
      <c r="A104" s="44" t="s">
        <v>124</v>
      </c>
      <c r="B104" s="45">
        <v>41845</v>
      </c>
      <c r="C104" s="14" t="s">
        <v>77</v>
      </c>
      <c r="D104" s="33" t="s">
        <v>78</v>
      </c>
      <c r="E104" s="46">
        <v>47587</v>
      </c>
      <c r="F104" s="46">
        <v>2950</v>
      </c>
      <c r="G104" s="46">
        <v>7310</v>
      </c>
      <c r="H104" s="46">
        <v>386</v>
      </c>
      <c r="I104" s="14"/>
      <c r="J104" s="14"/>
      <c r="K104" s="14"/>
      <c r="L104" s="46">
        <v>58220</v>
      </c>
      <c r="M104" s="59"/>
      <c r="N104" s="59"/>
      <c r="O104" s="14">
        <v>1.528</v>
      </c>
      <c r="P104" s="14">
        <v>1.8492999999999999</v>
      </c>
      <c r="Q104" s="14">
        <v>10</v>
      </c>
      <c r="R104" s="47">
        <f t="shared" si="41"/>
        <v>0.32129999999999992</v>
      </c>
      <c r="S104" s="48">
        <f t="shared" si="42"/>
        <v>3.2129999999999992E-2</v>
      </c>
    </row>
    <row r="105" spans="1:19" x14ac:dyDescent="0.2">
      <c r="A105" s="54" t="s">
        <v>125</v>
      </c>
      <c r="B105" s="55">
        <v>41845</v>
      </c>
      <c r="C105" s="18" t="s">
        <v>77</v>
      </c>
      <c r="D105" s="70" t="s">
        <v>78</v>
      </c>
      <c r="E105" s="56">
        <v>27001</v>
      </c>
      <c r="F105" s="56">
        <v>4494</v>
      </c>
      <c r="G105" s="56">
        <v>7415</v>
      </c>
      <c r="H105" s="56">
        <v>321</v>
      </c>
      <c r="I105" s="18"/>
      <c r="J105" s="18"/>
      <c r="K105" s="18"/>
      <c r="L105" s="56">
        <v>39497</v>
      </c>
      <c r="M105" s="66"/>
      <c r="N105" s="66"/>
      <c r="O105" s="18">
        <v>1.5289999999999999</v>
      </c>
      <c r="P105" s="18">
        <v>1.8504</v>
      </c>
      <c r="Q105" s="18">
        <v>10</v>
      </c>
      <c r="R105" s="57">
        <f t="shared" si="41"/>
        <v>0.32140000000000013</v>
      </c>
      <c r="S105" s="58">
        <f t="shared" si="42"/>
        <v>3.2140000000000016E-2</v>
      </c>
    </row>
    <row r="106" spans="1:19" x14ac:dyDescent="0.2">
      <c r="A106" s="54" t="s">
        <v>126</v>
      </c>
      <c r="B106" s="55">
        <v>41845</v>
      </c>
      <c r="C106" s="18" t="s">
        <v>77</v>
      </c>
      <c r="D106" s="70" t="s">
        <v>78</v>
      </c>
      <c r="E106" s="56">
        <v>32066</v>
      </c>
      <c r="F106" s="56">
        <v>6775</v>
      </c>
      <c r="G106" s="56">
        <v>13037</v>
      </c>
      <c r="H106" s="56">
        <v>567</v>
      </c>
      <c r="I106" s="18"/>
      <c r="J106" s="18"/>
      <c r="K106" s="18"/>
      <c r="L106" s="56">
        <v>55948</v>
      </c>
      <c r="M106" s="66"/>
      <c r="N106" s="66"/>
      <c r="O106" s="18">
        <v>1.5289999999999999</v>
      </c>
      <c r="P106" s="18">
        <v>1.8504</v>
      </c>
      <c r="Q106" s="18">
        <v>10</v>
      </c>
      <c r="R106" s="57">
        <f t="shared" si="41"/>
        <v>0.32140000000000013</v>
      </c>
      <c r="S106" s="58">
        <f t="shared" si="42"/>
        <v>3.2140000000000016E-2</v>
      </c>
    </row>
    <row r="107" spans="1:19" x14ac:dyDescent="0.2">
      <c r="A107" s="54" t="s">
        <v>127</v>
      </c>
      <c r="B107" s="55">
        <v>41845</v>
      </c>
      <c r="C107" s="18" t="s">
        <v>77</v>
      </c>
      <c r="D107" s="70" t="s">
        <v>78</v>
      </c>
      <c r="E107" s="56">
        <v>36873</v>
      </c>
      <c r="F107" s="56">
        <v>7466</v>
      </c>
      <c r="G107" s="56">
        <v>16148</v>
      </c>
      <c r="H107" s="56">
        <v>503</v>
      </c>
      <c r="I107" s="18"/>
      <c r="J107" s="18"/>
      <c r="K107" s="18"/>
      <c r="L107" s="56">
        <v>62040</v>
      </c>
      <c r="M107" s="66"/>
      <c r="N107" s="66"/>
      <c r="O107" s="18">
        <v>1.5289999999999999</v>
      </c>
      <c r="P107" s="18">
        <v>1.8504</v>
      </c>
      <c r="Q107" s="18">
        <v>10</v>
      </c>
      <c r="R107" s="57">
        <f t="shared" si="41"/>
        <v>0.32140000000000013</v>
      </c>
      <c r="S107" s="58">
        <f t="shared" si="42"/>
        <v>3.2140000000000016E-2</v>
      </c>
    </row>
    <row r="108" spans="1:19" x14ac:dyDescent="0.2">
      <c r="A108" s="54" t="s">
        <v>128</v>
      </c>
      <c r="B108" s="55">
        <v>41845</v>
      </c>
      <c r="C108" s="18" t="s">
        <v>77</v>
      </c>
      <c r="D108" s="70" t="s">
        <v>78</v>
      </c>
      <c r="E108" s="56">
        <v>40434</v>
      </c>
      <c r="F108" s="56">
        <v>8254</v>
      </c>
      <c r="G108" s="56">
        <v>16901</v>
      </c>
      <c r="H108" s="56">
        <v>1240</v>
      </c>
      <c r="I108" s="18"/>
      <c r="J108" s="18"/>
      <c r="K108" s="18"/>
      <c r="L108" s="56">
        <v>66377</v>
      </c>
      <c r="M108" s="66"/>
      <c r="N108" s="66"/>
      <c r="O108" s="18">
        <v>1.5289999999999999</v>
      </c>
      <c r="P108" s="18">
        <v>1.8504</v>
      </c>
      <c r="Q108" s="18">
        <v>10</v>
      </c>
      <c r="R108" s="57">
        <f t="shared" si="41"/>
        <v>0.32140000000000013</v>
      </c>
      <c r="S108" s="58">
        <f t="shared" si="42"/>
        <v>3.2140000000000016E-2</v>
      </c>
    </row>
    <row r="109" spans="1:19" ht="30" x14ac:dyDescent="0.2">
      <c r="A109" s="71" t="s">
        <v>129</v>
      </c>
      <c r="B109" s="26"/>
      <c r="C109" s="26"/>
      <c r="D109" s="26"/>
      <c r="E109" s="23" t="s">
        <v>103</v>
      </c>
      <c r="F109" s="23" t="s">
        <v>131</v>
      </c>
      <c r="G109" s="23" t="s">
        <v>130</v>
      </c>
      <c r="H109" s="23" t="s">
        <v>132</v>
      </c>
      <c r="L109" s="23" t="s">
        <v>102</v>
      </c>
      <c r="M109" s="23" t="s">
        <v>103</v>
      </c>
      <c r="N109" s="23" t="s">
        <v>132</v>
      </c>
    </row>
    <row r="110" spans="1:19" ht="28.5" x14ac:dyDescent="0.2">
      <c r="A110" s="72"/>
      <c r="B110" s="27"/>
      <c r="C110" s="27"/>
      <c r="D110" s="27"/>
      <c r="E110" s="24" t="s">
        <v>106</v>
      </c>
      <c r="F110" s="24" t="s">
        <v>106</v>
      </c>
      <c r="G110" s="24" t="s">
        <v>106</v>
      </c>
      <c r="H110" s="24" t="s">
        <v>106</v>
      </c>
      <c r="L110" s="24" t="s">
        <v>106</v>
      </c>
      <c r="M110" s="24" t="s">
        <v>133</v>
      </c>
      <c r="N110" s="24" t="s">
        <v>106</v>
      </c>
    </row>
    <row r="111" spans="1:19" x14ac:dyDescent="0.2">
      <c r="A111" s="73"/>
      <c r="B111" s="28"/>
      <c r="C111" s="28"/>
      <c r="D111" s="28"/>
      <c r="E111" s="25"/>
      <c r="F111" s="25"/>
      <c r="G111" s="25"/>
      <c r="H111" s="25"/>
      <c r="L111" s="25"/>
      <c r="M111" s="25" t="s">
        <v>106</v>
      </c>
      <c r="N111" s="25"/>
    </row>
    <row r="112" spans="1:19" x14ac:dyDescent="0.2">
      <c r="A112" s="22" t="s">
        <v>134</v>
      </c>
      <c r="B112" s="13">
        <v>41848</v>
      </c>
      <c r="C112" t="s">
        <v>213</v>
      </c>
      <c r="D112" s="32" t="s">
        <v>78</v>
      </c>
      <c r="E112" s="21">
        <v>36272</v>
      </c>
      <c r="F112" s="21">
        <v>4195</v>
      </c>
      <c r="G112" s="21">
        <v>2685</v>
      </c>
      <c r="H112" s="21">
        <v>135</v>
      </c>
      <c r="L112" s="21">
        <v>44205</v>
      </c>
      <c r="M112" s="21">
        <v>123</v>
      </c>
      <c r="N112" s="21">
        <v>135</v>
      </c>
    </row>
    <row r="113" spans="1:14" x14ac:dyDescent="0.2">
      <c r="A113" s="22" t="s">
        <v>135</v>
      </c>
      <c r="B113" s="13">
        <v>41848</v>
      </c>
      <c r="C113" t="s">
        <v>213</v>
      </c>
      <c r="D113" s="32" t="s">
        <v>78</v>
      </c>
      <c r="E113" s="21">
        <v>50074</v>
      </c>
      <c r="F113" s="21">
        <v>5960</v>
      </c>
      <c r="G113" s="21">
        <v>2775</v>
      </c>
      <c r="H113" s="21">
        <v>187</v>
      </c>
      <c r="L113" s="21">
        <v>59948</v>
      </c>
      <c r="M113" s="21">
        <v>168</v>
      </c>
      <c r="N113" s="21">
        <v>187</v>
      </c>
    </row>
    <row r="114" spans="1:14" x14ac:dyDescent="0.2">
      <c r="A114" s="22" t="s">
        <v>136</v>
      </c>
      <c r="B114" s="13">
        <v>41848</v>
      </c>
      <c r="C114" t="s">
        <v>213</v>
      </c>
      <c r="D114" s="32" t="s">
        <v>78</v>
      </c>
      <c r="E114" s="21">
        <v>19357</v>
      </c>
      <c r="F114" s="21">
        <v>1555</v>
      </c>
      <c r="G114" s="21">
        <v>2606</v>
      </c>
      <c r="H114" s="21">
        <v>109</v>
      </c>
      <c r="L114" s="21">
        <v>23905</v>
      </c>
      <c r="M114" s="21">
        <v>99</v>
      </c>
      <c r="N114" s="21">
        <v>109</v>
      </c>
    </row>
    <row r="115" spans="1:14" x14ac:dyDescent="0.2">
      <c r="A115" s="22" t="s">
        <v>137</v>
      </c>
      <c r="B115" s="13">
        <v>41848</v>
      </c>
      <c r="C115" t="s">
        <v>213</v>
      </c>
      <c r="D115" s="32" t="s">
        <v>78</v>
      </c>
      <c r="E115" s="21">
        <v>16201</v>
      </c>
      <c r="F115" s="21">
        <v>1207</v>
      </c>
      <c r="G115" s="21">
        <v>2168</v>
      </c>
      <c r="H115" s="21">
        <v>110</v>
      </c>
      <c r="L115" s="21">
        <v>20412</v>
      </c>
      <c r="M115" s="21">
        <v>83</v>
      </c>
      <c r="N115" s="21">
        <v>110</v>
      </c>
    </row>
    <row r="116" spans="1:14" x14ac:dyDescent="0.2">
      <c r="A116" s="22" t="s">
        <v>138</v>
      </c>
      <c r="B116" s="13">
        <v>41848</v>
      </c>
      <c r="C116" t="s">
        <v>213</v>
      </c>
      <c r="D116" s="32" t="s">
        <v>78</v>
      </c>
      <c r="E116" s="21">
        <v>14120</v>
      </c>
      <c r="F116" s="21">
        <v>920</v>
      </c>
      <c r="G116" s="21">
        <v>1766</v>
      </c>
      <c r="H116" s="21">
        <v>103</v>
      </c>
      <c r="L116" s="21">
        <v>17196</v>
      </c>
      <c r="M116" s="21">
        <v>85</v>
      </c>
      <c r="N116" s="21">
        <v>103</v>
      </c>
    </row>
    <row r="117" spans="1:14" x14ac:dyDescent="0.2">
      <c r="A117" s="22" t="s">
        <v>139</v>
      </c>
      <c r="B117" s="13">
        <v>41848</v>
      </c>
      <c r="C117" t="s">
        <v>213</v>
      </c>
      <c r="D117" s="32" t="s">
        <v>78</v>
      </c>
      <c r="E117" s="21">
        <v>17663</v>
      </c>
      <c r="F117" s="21">
        <v>2274</v>
      </c>
      <c r="G117" s="21">
        <v>9826</v>
      </c>
      <c r="H117" s="21">
        <v>674</v>
      </c>
      <c r="L117" s="21">
        <v>34968</v>
      </c>
      <c r="M117" s="21">
        <v>429</v>
      </c>
      <c r="N117" s="21">
        <v>674</v>
      </c>
    </row>
    <row r="118" spans="1:14" x14ac:dyDescent="0.2">
      <c r="A118" s="22" t="s">
        <v>140</v>
      </c>
      <c r="B118" s="13">
        <v>41848</v>
      </c>
      <c r="C118" t="s">
        <v>213</v>
      </c>
      <c r="D118" s="32" t="s">
        <v>78</v>
      </c>
      <c r="E118" s="21">
        <v>20530</v>
      </c>
      <c r="F118" s="21">
        <v>2755</v>
      </c>
      <c r="G118" s="21">
        <v>11185</v>
      </c>
      <c r="H118" s="21">
        <v>694</v>
      </c>
      <c r="L118" s="21">
        <v>34868</v>
      </c>
      <c r="M118" s="21">
        <v>692</v>
      </c>
      <c r="N118" s="21">
        <v>694</v>
      </c>
    </row>
    <row r="119" spans="1:14" x14ac:dyDescent="0.2">
      <c r="A119" s="22" t="s">
        <v>141</v>
      </c>
      <c r="B119" s="13">
        <v>41848</v>
      </c>
      <c r="C119" t="s">
        <v>213</v>
      </c>
      <c r="D119" s="32" t="s">
        <v>78</v>
      </c>
      <c r="E119" s="21">
        <v>37881</v>
      </c>
      <c r="F119" s="21">
        <v>1209</v>
      </c>
      <c r="G119" s="21">
        <v>2275</v>
      </c>
      <c r="H119" s="21">
        <v>61</v>
      </c>
      <c r="L119" s="21">
        <v>41814</v>
      </c>
      <c r="M119" s="21">
        <v>61</v>
      </c>
      <c r="N119" s="21">
        <v>61</v>
      </c>
    </row>
    <row r="120" spans="1:14" x14ac:dyDescent="0.2">
      <c r="A120" s="22" t="s">
        <v>142</v>
      </c>
      <c r="B120" s="13">
        <v>41848</v>
      </c>
      <c r="C120" t="s">
        <v>213</v>
      </c>
      <c r="D120" s="32" t="s">
        <v>78</v>
      </c>
      <c r="E120" s="21">
        <v>45529</v>
      </c>
      <c r="F120" s="21">
        <v>1224</v>
      </c>
      <c r="G120" s="21">
        <v>2374</v>
      </c>
      <c r="H120" s="21">
        <v>396</v>
      </c>
      <c r="L120" s="21">
        <v>49477</v>
      </c>
      <c r="M120" s="21">
        <v>396</v>
      </c>
      <c r="N120" s="21">
        <v>396</v>
      </c>
    </row>
    <row r="121" spans="1:14" x14ac:dyDescent="0.2">
      <c r="A121" s="22" t="s">
        <v>143</v>
      </c>
      <c r="B121" s="13">
        <v>41848</v>
      </c>
      <c r="C121" t="s">
        <v>213</v>
      </c>
      <c r="D121" s="32" t="s">
        <v>78</v>
      </c>
      <c r="E121" s="21">
        <v>34452</v>
      </c>
      <c r="F121" s="21">
        <v>1666</v>
      </c>
      <c r="G121" s="21">
        <v>5073</v>
      </c>
      <c r="H121" s="21">
        <v>867</v>
      </c>
      <c r="L121" s="21">
        <v>42940</v>
      </c>
      <c r="M121" s="21">
        <v>808</v>
      </c>
      <c r="N121" s="21">
        <v>867</v>
      </c>
    </row>
    <row r="122" spans="1:14" x14ac:dyDescent="0.2">
      <c r="A122" s="22" t="s">
        <v>144</v>
      </c>
      <c r="B122" s="13">
        <v>41848</v>
      </c>
      <c r="C122" t="s">
        <v>213</v>
      </c>
      <c r="D122" s="32" t="s">
        <v>78</v>
      </c>
      <c r="E122" s="21">
        <v>36939</v>
      </c>
      <c r="F122" s="21">
        <v>2265</v>
      </c>
      <c r="G122" s="21">
        <v>5262</v>
      </c>
      <c r="H122" s="21">
        <v>872</v>
      </c>
      <c r="L122" s="21">
        <v>46306</v>
      </c>
      <c r="M122" s="21">
        <v>801</v>
      </c>
      <c r="N122" s="21">
        <v>872</v>
      </c>
    </row>
    <row r="123" spans="1:14" x14ac:dyDescent="0.2">
      <c r="A123" s="22" t="s">
        <v>145</v>
      </c>
      <c r="B123" s="13">
        <v>41848</v>
      </c>
      <c r="C123" t="s">
        <v>213</v>
      </c>
      <c r="D123" s="32" t="s">
        <v>78</v>
      </c>
      <c r="E123" s="21">
        <v>23083</v>
      </c>
      <c r="F123" s="21">
        <v>2274</v>
      </c>
      <c r="G123" s="21">
        <v>9481</v>
      </c>
      <c r="H123" s="21">
        <v>325</v>
      </c>
      <c r="L123" s="21">
        <v>35290</v>
      </c>
      <c r="M123" s="21">
        <v>325</v>
      </c>
      <c r="N123" s="21">
        <v>325</v>
      </c>
    </row>
    <row r="124" spans="1:14" x14ac:dyDescent="0.2">
      <c r="A124" s="22" t="s">
        <v>146</v>
      </c>
      <c r="B124" s="13">
        <v>41848</v>
      </c>
      <c r="C124" t="s">
        <v>213</v>
      </c>
      <c r="D124" s="32" t="s">
        <v>78</v>
      </c>
      <c r="E124" s="21">
        <v>27712</v>
      </c>
      <c r="F124" s="21">
        <v>3088</v>
      </c>
      <c r="G124" s="21">
        <v>8976</v>
      </c>
      <c r="H124" s="21">
        <v>485</v>
      </c>
      <c r="L124" s="21">
        <v>40448</v>
      </c>
      <c r="M124" s="21">
        <v>484</v>
      </c>
      <c r="N124" s="21">
        <v>485</v>
      </c>
    </row>
    <row r="125" spans="1:14" x14ac:dyDescent="0.2">
      <c r="A125" s="22" t="s">
        <v>147</v>
      </c>
      <c r="B125" s="13">
        <v>41848</v>
      </c>
      <c r="C125" t="s">
        <v>213</v>
      </c>
      <c r="D125" s="32" t="s">
        <v>78</v>
      </c>
      <c r="E125" s="21">
        <v>27745</v>
      </c>
      <c r="F125" s="21">
        <v>2852</v>
      </c>
      <c r="G125" s="21">
        <v>8833</v>
      </c>
      <c r="H125" s="21">
        <v>470</v>
      </c>
      <c r="L125" s="21">
        <v>39931</v>
      </c>
      <c r="M125" s="21">
        <v>470</v>
      </c>
      <c r="N125" s="21">
        <v>470</v>
      </c>
    </row>
    <row r="126" spans="1:14" x14ac:dyDescent="0.2">
      <c r="A126" s="22" t="s">
        <v>148</v>
      </c>
      <c r="B126" s="13">
        <v>41848</v>
      </c>
      <c r="C126" t="s">
        <v>213</v>
      </c>
      <c r="D126" s="32" t="s">
        <v>78</v>
      </c>
      <c r="E126" s="21">
        <v>1135</v>
      </c>
      <c r="F126" s="21">
        <v>240</v>
      </c>
      <c r="G126" s="21">
        <v>2277</v>
      </c>
      <c r="H126" s="21">
        <v>22</v>
      </c>
      <c r="L126" s="21">
        <v>3849</v>
      </c>
      <c r="M126" s="21">
        <v>22</v>
      </c>
      <c r="N126" s="21">
        <v>22</v>
      </c>
    </row>
    <row r="127" spans="1:14" x14ac:dyDescent="0.2">
      <c r="A127" s="22" t="s">
        <v>149</v>
      </c>
      <c r="B127" s="13">
        <v>41848</v>
      </c>
      <c r="C127" t="s">
        <v>213</v>
      </c>
      <c r="D127" s="32" t="s">
        <v>78</v>
      </c>
      <c r="E127" s="21">
        <v>1323</v>
      </c>
      <c r="F127" s="21">
        <v>206</v>
      </c>
      <c r="G127" s="21">
        <v>2576</v>
      </c>
      <c r="H127" s="21">
        <v>27</v>
      </c>
      <c r="L127" s="21">
        <v>4257</v>
      </c>
      <c r="M127" s="21">
        <v>26</v>
      </c>
      <c r="N127" s="21">
        <v>27</v>
      </c>
    </row>
    <row r="128" spans="1:14" x14ac:dyDescent="0.2">
      <c r="A128" s="22" t="s">
        <v>150</v>
      </c>
      <c r="B128" s="13">
        <v>41848</v>
      </c>
      <c r="C128" t="s">
        <v>213</v>
      </c>
      <c r="D128" s="32" t="s">
        <v>78</v>
      </c>
      <c r="E128" s="21">
        <v>1765</v>
      </c>
      <c r="F128" s="21">
        <v>274</v>
      </c>
      <c r="G128" s="21">
        <v>761</v>
      </c>
      <c r="H128" s="21">
        <v>25</v>
      </c>
      <c r="L128" s="21">
        <v>2877</v>
      </c>
      <c r="M128" s="21">
        <v>23</v>
      </c>
      <c r="N128" s="21">
        <v>25</v>
      </c>
    </row>
    <row r="129" spans="1:23" x14ac:dyDescent="0.2">
      <c r="A129" s="22" t="s">
        <v>151</v>
      </c>
      <c r="B129" s="13">
        <v>41848</v>
      </c>
      <c r="C129" t="s">
        <v>213</v>
      </c>
      <c r="D129" s="32" t="s">
        <v>78</v>
      </c>
      <c r="E129" s="21">
        <v>1600</v>
      </c>
      <c r="F129" s="21">
        <v>312</v>
      </c>
      <c r="G129" s="21">
        <v>447</v>
      </c>
      <c r="H129" s="21">
        <v>15</v>
      </c>
      <c r="L129" s="21">
        <v>2777</v>
      </c>
      <c r="M129" s="21">
        <v>14</v>
      </c>
      <c r="N129" s="21">
        <v>15</v>
      </c>
    </row>
    <row r="130" spans="1:23" x14ac:dyDescent="0.2">
      <c r="A130" s="22" t="s">
        <v>152</v>
      </c>
      <c r="B130" s="13">
        <v>41848</v>
      </c>
      <c r="C130" t="s">
        <v>213</v>
      </c>
      <c r="D130" s="32" t="s">
        <v>78</v>
      </c>
      <c r="E130" s="21">
        <v>13981</v>
      </c>
      <c r="F130" s="21">
        <v>198</v>
      </c>
      <c r="G130" s="21">
        <v>415</v>
      </c>
      <c r="H130" s="21">
        <v>38</v>
      </c>
      <c r="L130" s="21">
        <v>14908</v>
      </c>
      <c r="M130" s="21">
        <v>35</v>
      </c>
      <c r="N130" s="21">
        <v>38</v>
      </c>
    </row>
    <row r="131" spans="1:23" x14ac:dyDescent="0.2">
      <c r="A131" s="22" t="s">
        <v>153</v>
      </c>
      <c r="B131" s="13">
        <v>41848</v>
      </c>
      <c r="C131" t="s">
        <v>213</v>
      </c>
      <c r="D131" s="32" t="s">
        <v>78</v>
      </c>
      <c r="E131" s="21">
        <v>16171</v>
      </c>
      <c r="F131" s="21">
        <v>267</v>
      </c>
      <c r="G131" s="21">
        <v>449</v>
      </c>
      <c r="H131" s="21">
        <v>104</v>
      </c>
      <c r="L131" s="21">
        <v>17420</v>
      </c>
      <c r="M131" s="21">
        <v>88</v>
      </c>
      <c r="N131" s="21">
        <v>104</v>
      </c>
    </row>
    <row r="132" spans="1:23" x14ac:dyDescent="0.2">
      <c r="A132" s="22" t="s">
        <v>154</v>
      </c>
      <c r="B132" s="13">
        <v>41848</v>
      </c>
      <c r="C132" t="s">
        <v>213</v>
      </c>
      <c r="D132" s="32" t="s">
        <v>78</v>
      </c>
      <c r="E132" s="21">
        <v>17735</v>
      </c>
      <c r="F132" s="21">
        <v>318</v>
      </c>
      <c r="G132" s="21">
        <v>481</v>
      </c>
      <c r="H132" s="21">
        <v>108</v>
      </c>
      <c r="L132" s="21">
        <v>19059</v>
      </c>
      <c r="M132" s="21">
        <v>98</v>
      </c>
      <c r="N132" s="21">
        <v>108</v>
      </c>
    </row>
    <row r="133" spans="1:23" x14ac:dyDescent="0.2">
      <c r="A133" s="22" t="s">
        <v>155</v>
      </c>
      <c r="B133" s="13">
        <v>41848</v>
      </c>
      <c r="C133" t="s">
        <v>213</v>
      </c>
      <c r="D133" s="32" t="s">
        <v>78</v>
      </c>
      <c r="E133" s="21">
        <v>33256</v>
      </c>
      <c r="F133" s="21">
        <v>2013</v>
      </c>
      <c r="G133" s="21">
        <v>2772</v>
      </c>
      <c r="H133" s="21">
        <v>431</v>
      </c>
      <c r="L133" s="21">
        <v>39134</v>
      </c>
      <c r="M133" s="21">
        <v>354</v>
      </c>
      <c r="N133" s="21">
        <v>431</v>
      </c>
    </row>
    <row r="134" spans="1:23" x14ac:dyDescent="0.2">
      <c r="A134" s="22" t="s">
        <v>156</v>
      </c>
      <c r="B134" s="13">
        <v>41848</v>
      </c>
      <c r="C134" t="s">
        <v>213</v>
      </c>
      <c r="D134" s="32" t="s">
        <v>78</v>
      </c>
      <c r="E134" s="21">
        <v>40355</v>
      </c>
      <c r="F134" s="21">
        <v>2778</v>
      </c>
      <c r="G134" s="21">
        <v>3917</v>
      </c>
      <c r="H134" s="21">
        <v>512</v>
      </c>
      <c r="L134" s="21">
        <v>48461</v>
      </c>
      <c r="M134" s="21">
        <v>264</v>
      </c>
      <c r="N134" s="21">
        <v>512</v>
      </c>
    </row>
    <row r="135" spans="1:23" x14ac:dyDescent="0.2">
      <c r="A135" s="22" t="s">
        <v>157</v>
      </c>
      <c r="B135" s="13">
        <v>41848</v>
      </c>
      <c r="C135" t="s">
        <v>213</v>
      </c>
      <c r="D135" s="32" t="s">
        <v>78</v>
      </c>
      <c r="E135" s="21">
        <v>35076</v>
      </c>
      <c r="F135" s="21">
        <v>2794</v>
      </c>
      <c r="G135" s="21">
        <v>3304</v>
      </c>
      <c r="H135" s="21">
        <v>507</v>
      </c>
      <c r="L135" s="21">
        <v>42383</v>
      </c>
      <c r="M135" s="30"/>
      <c r="N135" s="21">
        <v>507</v>
      </c>
    </row>
    <row r="137" spans="1:23" x14ac:dyDescent="0.2">
      <c r="A137" s="32"/>
      <c r="B137" s="32"/>
      <c r="C137" s="32"/>
      <c r="D137" s="32"/>
    </row>
    <row r="138" spans="1:23" x14ac:dyDescent="0.2">
      <c r="A138" s="32"/>
      <c r="B138" s="32"/>
      <c r="C138" s="32"/>
      <c r="D138" s="32"/>
    </row>
    <row r="139" spans="1:23" x14ac:dyDescent="0.2">
      <c r="A139" s="32"/>
      <c r="B139" s="32"/>
      <c r="C139" s="32"/>
      <c r="D139" s="32"/>
    </row>
    <row r="140" spans="1:23" x14ac:dyDescent="0.2">
      <c r="A140" s="32"/>
      <c r="E140" s="36" t="s">
        <v>167</v>
      </c>
      <c r="F140" s="36" t="s">
        <v>38</v>
      </c>
      <c r="G140" s="36" t="s">
        <v>168</v>
      </c>
      <c r="H140" s="36" t="s">
        <v>78</v>
      </c>
      <c r="I140" s="36" t="s">
        <v>169</v>
      </c>
      <c r="J140" s="33" t="s">
        <v>167</v>
      </c>
      <c r="K140" s="33" t="s">
        <v>38</v>
      </c>
      <c r="L140" s="33" t="s">
        <v>168</v>
      </c>
      <c r="M140" s="33" t="s">
        <v>78</v>
      </c>
      <c r="N140" s="33" t="s">
        <v>169</v>
      </c>
      <c r="O140" s="32" t="s">
        <v>158</v>
      </c>
      <c r="P140" s="32" t="s">
        <v>159</v>
      </c>
      <c r="Q140" s="32" t="s">
        <v>160</v>
      </c>
      <c r="R140" s="32" t="s">
        <v>161</v>
      </c>
      <c r="S140" s="32" t="s">
        <v>162</v>
      </c>
      <c r="T140" s="32" t="s">
        <v>163</v>
      </c>
      <c r="U140" s="32" t="s">
        <v>164</v>
      </c>
      <c r="V140" s="32" t="s">
        <v>165</v>
      </c>
      <c r="W140" s="32" t="s">
        <v>166</v>
      </c>
    </row>
    <row r="141" spans="1:23" x14ac:dyDescent="0.2">
      <c r="A141" s="32"/>
      <c r="B141" s="39"/>
      <c r="E141" s="36" t="s">
        <v>170</v>
      </c>
      <c r="F141" s="36" t="s">
        <v>170</v>
      </c>
      <c r="G141" s="36" t="s">
        <v>177</v>
      </c>
      <c r="H141" s="36" t="s">
        <v>177</v>
      </c>
      <c r="I141" s="36" t="s">
        <v>177</v>
      </c>
      <c r="J141" s="33" t="s">
        <v>173</v>
      </c>
      <c r="K141" s="33" t="s">
        <v>173</v>
      </c>
      <c r="L141" s="33" t="s">
        <v>173</v>
      </c>
      <c r="M141" s="33" t="s">
        <v>173</v>
      </c>
      <c r="N141" s="33" t="s">
        <v>173</v>
      </c>
      <c r="O141" s="32" t="s">
        <v>170</v>
      </c>
      <c r="P141" s="32" t="s">
        <v>171</v>
      </c>
      <c r="Q141" s="32" t="s">
        <v>172</v>
      </c>
      <c r="R141" s="32" t="s">
        <v>173</v>
      </c>
      <c r="S141" s="32" t="s">
        <v>170</v>
      </c>
      <c r="T141" s="32" t="s">
        <v>174</v>
      </c>
      <c r="U141" s="32" t="s">
        <v>175</v>
      </c>
      <c r="V141" s="32" t="s">
        <v>176</v>
      </c>
      <c r="W141" s="32" t="s">
        <v>173</v>
      </c>
    </row>
    <row r="142" spans="1:23" x14ac:dyDescent="0.2">
      <c r="A142" s="32" t="s">
        <v>178</v>
      </c>
      <c r="B142" s="39">
        <v>41851</v>
      </c>
      <c r="C142" t="s">
        <v>214</v>
      </c>
      <c r="E142" s="36">
        <v>0.99</v>
      </c>
      <c r="F142" s="36">
        <v>0.38</v>
      </c>
      <c r="G142" s="36">
        <v>0.1</v>
      </c>
      <c r="H142" s="36">
        <v>0</v>
      </c>
      <c r="I142" s="36">
        <v>0</v>
      </c>
      <c r="J142" s="33">
        <v>66.8</v>
      </c>
      <c r="K142" s="33">
        <v>25.7</v>
      </c>
      <c r="L142" s="33">
        <v>6.8</v>
      </c>
      <c r="M142" s="33">
        <v>0</v>
      </c>
      <c r="N142" s="33">
        <v>0</v>
      </c>
      <c r="O142" s="32">
        <v>1.5</v>
      </c>
      <c r="P142" s="32">
        <v>2.56</v>
      </c>
      <c r="Q142" s="32">
        <v>6.9</v>
      </c>
      <c r="R142" s="32">
        <v>22.5</v>
      </c>
      <c r="S142" s="32">
        <v>149</v>
      </c>
      <c r="T142" s="32">
        <v>87.9</v>
      </c>
      <c r="U142" s="32">
        <v>27</v>
      </c>
      <c r="V142" s="32">
        <v>30.7</v>
      </c>
      <c r="W142" s="32">
        <v>16.600000000000001</v>
      </c>
    </row>
    <row r="143" spans="1:23" x14ac:dyDescent="0.2">
      <c r="A143" s="32" t="s">
        <v>179</v>
      </c>
      <c r="B143" s="39">
        <v>41851</v>
      </c>
      <c r="C143" t="s">
        <v>214</v>
      </c>
      <c r="E143" s="36">
        <v>4.5599999999999996</v>
      </c>
      <c r="F143" s="36">
        <v>2.2200000000000002</v>
      </c>
      <c r="G143" s="36">
        <v>0.76</v>
      </c>
      <c r="H143" s="36">
        <v>0.11</v>
      </c>
      <c r="I143" s="36">
        <v>0.02</v>
      </c>
      <c r="J143" s="33">
        <v>59.2</v>
      </c>
      <c r="K143" s="33">
        <v>28.8</v>
      </c>
      <c r="L143" s="33">
        <v>9.9</v>
      </c>
      <c r="M143" s="33">
        <v>1.4</v>
      </c>
      <c r="N143" s="33">
        <v>0.3</v>
      </c>
      <c r="O143" s="32">
        <v>7.7</v>
      </c>
      <c r="P143" s="32">
        <v>4.38</v>
      </c>
      <c r="Q143" s="32">
        <v>14</v>
      </c>
      <c r="R143" s="32">
        <v>42.9</v>
      </c>
      <c r="S143" s="32">
        <v>182</v>
      </c>
      <c r="T143" s="32">
        <v>97.9</v>
      </c>
      <c r="U143" s="32">
        <v>32</v>
      </c>
      <c r="V143" s="32">
        <v>32.6</v>
      </c>
      <c r="W143" s="32">
        <v>14.9</v>
      </c>
    </row>
    <row r="144" spans="1:23" x14ac:dyDescent="0.2">
      <c r="A144" s="32" t="s">
        <v>180</v>
      </c>
      <c r="B144" s="39">
        <v>41851</v>
      </c>
      <c r="C144" t="s">
        <v>214</v>
      </c>
      <c r="E144" s="36">
        <v>3.36</v>
      </c>
      <c r="F144" s="36">
        <v>2.92</v>
      </c>
      <c r="G144" s="36">
        <v>0.46</v>
      </c>
      <c r="H144" s="36">
        <v>0.52</v>
      </c>
      <c r="I144" s="36">
        <v>0.03</v>
      </c>
      <c r="J144" s="33">
        <v>46.1</v>
      </c>
      <c r="K144" s="33">
        <v>40</v>
      </c>
      <c r="L144" s="33">
        <v>6.3</v>
      </c>
      <c r="M144" s="33">
        <v>7.1</v>
      </c>
      <c r="N144" s="33">
        <v>0.4</v>
      </c>
      <c r="O144" s="32">
        <v>7.3</v>
      </c>
      <c r="P144" s="32">
        <v>4.46</v>
      </c>
      <c r="Q144" s="32">
        <v>13</v>
      </c>
      <c r="R144" s="32">
        <v>39.799999999999997</v>
      </c>
      <c r="S144" s="32">
        <v>281</v>
      </c>
      <c r="T144" s="32">
        <v>89.2</v>
      </c>
      <c r="U144" s="32">
        <v>29.1</v>
      </c>
      <c r="V144" s="32">
        <v>32.700000000000003</v>
      </c>
      <c r="W144" s="32">
        <v>12.6</v>
      </c>
    </row>
    <row r="145" spans="1:23" x14ac:dyDescent="0.2">
      <c r="A145" s="32" t="s">
        <v>181</v>
      </c>
      <c r="B145" s="39">
        <v>41851</v>
      </c>
      <c r="C145" t="s">
        <v>214</v>
      </c>
      <c r="E145" s="36">
        <v>7.69</v>
      </c>
      <c r="F145" s="36">
        <v>1.23</v>
      </c>
      <c r="G145" s="36">
        <v>1.18</v>
      </c>
      <c r="H145" s="36">
        <v>0.02</v>
      </c>
      <c r="I145" s="36">
        <v>0.04</v>
      </c>
      <c r="J145" s="33">
        <v>75.400000000000006</v>
      </c>
      <c r="K145" s="33">
        <v>12.1</v>
      </c>
      <c r="L145" s="33">
        <v>11.6</v>
      </c>
      <c r="M145" s="33">
        <v>0.2</v>
      </c>
      <c r="N145" s="33">
        <v>0.4</v>
      </c>
      <c r="O145" s="32">
        <v>10.199999999999999</v>
      </c>
      <c r="P145" s="32">
        <v>3.58</v>
      </c>
      <c r="Q145" s="32">
        <v>11.1</v>
      </c>
      <c r="R145" s="32">
        <v>32.200000000000003</v>
      </c>
      <c r="S145" s="32">
        <v>473</v>
      </c>
      <c r="T145" s="32">
        <v>89.9</v>
      </c>
      <c r="U145" s="32">
        <v>31</v>
      </c>
      <c r="V145" s="32">
        <v>34.5</v>
      </c>
      <c r="W145" s="32">
        <v>13.4</v>
      </c>
    </row>
    <row r="146" spans="1:23" x14ac:dyDescent="0.2">
      <c r="A146" s="32" t="s">
        <v>182</v>
      </c>
      <c r="B146" s="39">
        <v>41851</v>
      </c>
      <c r="C146" t="s">
        <v>214</v>
      </c>
      <c r="E146" s="36">
        <v>4.1100000000000003</v>
      </c>
      <c r="F146" s="36">
        <v>1.03</v>
      </c>
      <c r="G146" s="36">
        <v>0.71</v>
      </c>
      <c r="H146" s="36">
        <v>0.12</v>
      </c>
      <c r="I146" s="36">
        <v>0.03</v>
      </c>
      <c r="J146" s="33">
        <v>68.3</v>
      </c>
      <c r="K146" s="33">
        <v>17.100000000000001</v>
      </c>
      <c r="L146" s="33">
        <v>11.8</v>
      </c>
      <c r="M146" s="33">
        <v>2</v>
      </c>
      <c r="N146" s="33">
        <v>0.5</v>
      </c>
      <c r="O146" s="32">
        <v>6</v>
      </c>
      <c r="P146" s="32">
        <v>3.62</v>
      </c>
      <c r="Q146" s="32">
        <v>9.1</v>
      </c>
      <c r="R146" s="32">
        <v>29.2</v>
      </c>
      <c r="S146" s="32">
        <v>350</v>
      </c>
      <c r="T146" s="32">
        <v>80.7</v>
      </c>
      <c r="U146" s="32">
        <v>25.1</v>
      </c>
      <c r="V146" s="32">
        <v>31.2</v>
      </c>
      <c r="W146" s="32">
        <v>14.7</v>
      </c>
    </row>
    <row r="147" spans="1:23" x14ac:dyDescent="0.2">
      <c r="A147" s="31" t="s">
        <v>183</v>
      </c>
      <c r="B147" s="39">
        <v>41851</v>
      </c>
      <c r="C147" t="s">
        <v>214</v>
      </c>
      <c r="E147" s="36">
        <v>3.94</v>
      </c>
      <c r="F147" s="36">
        <v>1.64</v>
      </c>
      <c r="G147" s="36">
        <v>0.53</v>
      </c>
      <c r="H147" s="36">
        <v>0.28000000000000003</v>
      </c>
      <c r="I147" s="36">
        <v>0.04</v>
      </c>
      <c r="J147" s="33">
        <v>61.2</v>
      </c>
      <c r="K147" s="33">
        <v>25.4</v>
      </c>
      <c r="L147" s="33">
        <v>8.1999999999999993</v>
      </c>
      <c r="M147" s="33">
        <v>4.3</v>
      </c>
      <c r="N147" s="33">
        <v>0.6</v>
      </c>
      <c r="O147" s="32">
        <v>6.5</v>
      </c>
      <c r="P147" s="32">
        <v>5.26</v>
      </c>
      <c r="Q147" s="32">
        <v>12.1</v>
      </c>
      <c r="R147" s="32">
        <v>37.5</v>
      </c>
      <c r="S147" s="32">
        <v>310</v>
      </c>
      <c r="T147" s="32">
        <v>71.3</v>
      </c>
      <c r="U147" s="32">
        <v>23</v>
      </c>
      <c r="V147" s="32">
        <v>32.299999999999997</v>
      </c>
      <c r="W147" s="32">
        <v>16.3</v>
      </c>
    </row>
    <row r="148" spans="1:23" x14ac:dyDescent="0.2">
      <c r="A148" s="31" t="s">
        <v>184</v>
      </c>
      <c r="B148" s="39">
        <v>41851</v>
      </c>
      <c r="C148" t="s">
        <v>214</v>
      </c>
      <c r="E148" s="36">
        <v>9.56</v>
      </c>
      <c r="F148" s="36">
        <v>1.32</v>
      </c>
      <c r="G148" s="36">
        <v>0.72</v>
      </c>
      <c r="H148" s="36">
        <v>0.11</v>
      </c>
      <c r="I148" s="36">
        <v>0.03</v>
      </c>
      <c r="J148" s="33">
        <v>81</v>
      </c>
      <c r="K148" s="33">
        <v>11.2</v>
      </c>
      <c r="L148" s="33">
        <v>6.1</v>
      </c>
      <c r="M148" s="33">
        <v>0.9</v>
      </c>
      <c r="N148" s="33">
        <v>0.3</v>
      </c>
      <c r="O148" s="32">
        <v>11.8</v>
      </c>
      <c r="P148" s="32">
        <v>4.08</v>
      </c>
      <c r="Q148" s="32">
        <v>12.5</v>
      </c>
      <c r="R148" s="32">
        <v>38.799999999999997</v>
      </c>
      <c r="S148" s="32">
        <v>240</v>
      </c>
      <c r="T148" s="32">
        <v>95.1</v>
      </c>
      <c r="U148" s="32">
        <v>30.6</v>
      </c>
      <c r="V148" s="32">
        <v>32.200000000000003</v>
      </c>
      <c r="W148" s="32">
        <v>13</v>
      </c>
    </row>
    <row r="149" spans="1:23" x14ac:dyDescent="0.2">
      <c r="A149" s="31" t="s">
        <v>185</v>
      </c>
      <c r="B149" s="39">
        <v>41851</v>
      </c>
      <c r="C149" t="s">
        <v>214</v>
      </c>
      <c r="E149" s="36">
        <v>11.19</v>
      </c>
      <c r="F149" s="36">
        <v>2.52</v>
      </c>
      <c r="G149" s="36">
        <v>0.67</v>
      </c>
      <c r="H149" s="36">
        <v>7.0000000000000007E-2</v>
      </c>
      <c r="I149" s="36">
        <v>0.02</v>
      </c>
      <c r="J149" s="33">
        <v>76.8</v>
      </c>
      <c r="K149" s="33">
        <v>17.3</v>
      </c>
      <c r="L149" s="33">
        <v>4.5999999999999996</v>
      </c>
      <c r="M149" s="33">
        <v>0.5</v>
      </c>
      <c r="N149" s="33">
        <v>0.1</v>
      </c>
      <c r="O149" s="32">
        <v>14.6</v>
      </c>
      <c r="P149" s="32">
        <v>3.95</v>
      </c>
      <c r="Q149" s="32">
        <v>12.3</v>
      </c>
      <c r="R149" s="32">
        <v>36.700000000000003</v>
      </c>
      <c r="S149" s="32">
        <v>562</v>
      </c>
      <c r="T149" s="32">
        <v>92.9</v>
      </c>
      <c r="U149" s="32">
        <v>31.1</v>
      </c>
      <c r="V149" s="32">
        <v>33.5</v>
      </c>
      <c r="W149" s="32">
        <v>13.6</v>
      </c>
    </row>
    <row r="150" spans="1:23" x14ac:dyDescent="0.2">
      <c r="A150" s="31" t="s">
        <v>186</v>
      </c>
      <c r="B150" s="39">
        <v>41851</v>
      </c>
      <c r="C150" t="s">
        <v>214</v>
      </c>
      <c r="E150" s="36">
        <v>2.54</v>
      </c>
      <c r="F150" s="36">
        <v>2.77</v>
      </c>
      <c r="G150" s="36">
        <v>0.55000000000000004</v>
      </c>
      <c r="H150" s="36">
        <v>0.15</v>
      </c>
      <c r="I150" s="36">
        <v>0.04</v>
      </c>
      <c r="J150" s="33">
        <v>41.8</v>
      </c>
      <c r="K150" s="33">
        <v>45.7</v>
      </c>
      <c r="L150" s="33">
        <v>9.1</v>
      </c>
      <c r="M150" s="33">
        <v>2.5</v>
      </c>
      <c r="N150" s="33">
        <v>0.7</v>
      </c>
      <c r="O150" s="32">
        <v>6.1</v>
      </c>
      <c r="P150" s="32">
        <v>4.21</v>
      </c>
      <c r="Q150" s="32">
        <v>1337.7</v>
      </c>
      <c r="R150" s="32">
        <v>291</v>
      </c>
      <c r="S150" s="32">
        <v>89.5</v>
      </c>
      <c r="T150" s="32">
        <v>30.9</v>
      </c>
      <c r="U150" s="32">
        <v>34.5</v>
      </c>
      <c r="V150" s="32">
        <v>12.7</v>
      </c>
      <c r="W150" s="32">
        <v>41.1</v>
      </c>
    </row>
    <row r="151" spans="1:23" x14ac:dyDescent="0.2">
      <c r="A151" s="31" t="s">
        <v>187</v>
      </c>
      <c r="B151" s="39">
        <v>41851</v>
      </c>
      <c r="C151" t="s">
        <v>214</v>
      </c>
      <c r="E151" s="36">
        <v>4.08</v>
      </c>
      <c r="F151" s="36">
        <v>1.48</v>
      </c>
      <c r="G151" s="36">
        <v>0.48</v>
      </c>
      <c r="H151" s="36">
        <v>0.02</v>
      </c>
      <c r="I151" s="36">
        <v>0.01</v>
      </c>
      <c r="J151" s="33">
        <v>67.099999999999994</v>
      </c>
      <c r="K151" s="33">
        <v>24.3</v>
      </c>
      <c r="L151" s="33">
        <v>7.9</v>
      </c>
      <c r="M151" s="33">
        <v>0.3</v>
      </c>
      <c r="N151" s="33">
        <v>0.2</v>
      </c>
      <c r="O151" s="32">
        <v>6.1</v>
      </c>
      <c r="P151" s="32">
        <v>3.88</v>
      </c>
      <c r="Q151" s="32">
        <v>11.4</v>
      </c>
      <c r="R151" s="32">
        <v>34.5</v>
      </c>
      <c r="S151" s="32">
        <v>228</v>
      </c>
      <c r="T151" s="32">
        <v>88.9</v>
      </c>
      <c r="U151" s="32">
        <v>29.4</v>
      </c>
      <c r="V151" s="32">
        <v>33</v>
      </c>
      <c r="W151" s="32">
        <v>13.8</v>
      </c>
    </row>
    <row r="152" spans="1:23" x14ac:dyDescent="0.2">
      <c r="A152" s="31" t="s">
        <v>188</v>
      </c>
      <c r="B152" s="39">
        <v>41851</v>
      </c>
      <c r="C152" t="s">
        <v>214</v>
      </c>
      <c r="E152" s="36">
        <v>7.93</v>
      </c>
      <c r="F152" s="36">
        <v>0.77</v>
      </c>
      <c r="G152" s="36">
        <v>0.59</v>
      </c>
      <c r="H152" s="36">
        <v>0.1</v>
      </c>
      <c r="I152" s="36">
        <v>0.03</v>
      </c>
      <c r="J152" s="33">
        <v>83.9</v>
      </c>
      <c r="K152" s="33">
        <v>8.1</v>
      </c>
      <c r="L152" s="33">
        <v>6.2</v>
      </c>
      <c r="M152" s="33">
        <v>1.1000000000000001</v>
      </c>
      <c r="N152" s="33">
        <v>0.3</v>
      </c>
      <c r="O152" s="32">
        <v>9.5</v>
      </c>
      <c r="P152" s="32">
        <v>2.82</v>
      </c>
      <c r="Q152" s="32">
        <v>8.4</v>
      </c>
      <c r="R152" s="32">
        <v>25.2</v>
      </c>
      <c r="S152" s="32">
        <v>57</v>
      </c>
      <c r="T152" s="32">
        <v>89.4</v>
      </c>
      <c r="U152" s="32">
        <v>29.8</v>
      </c>
      <c r="V152" s="32">
        <v>33.299999999999997</v>
      </c>
      <c r="W152" s="32">
        <v>17</v>
      </c>
    </row>
    <row r="153" spans="1:23" x14ac:dyDescent="0.2">
      <c r="A153" s="31" t="s">
        <v>189</v>
      </c>
      <c r="B153" s="39">
        <v>41851</v>
      </c>
      <c r="C153" t="s">
        <v>214</v>
      </c>
      <c r="E153" s="36">
        <v>8.64</v>
      </c>
      <c r="F153" s="36">
        <v>1.33</v>
      </c>
      <c r="G153" s="36">
        <v>0.98</v>
      </c>
      <c r="H153" s="36">
        <v>0.09</v>
      </c>
      <c r="I153" s="36">
        <v>0.02</v>
      </c>
      <c r="J153" s="33">
        <v>77.900000000000006</v>
      </c>
      <c r="K153" s="33">
        <v>12</v>
      </c>
      <c r="L153" s="33">
        <v>8.8000000000000007</v>
      </c>
      <c r="M153" s="33">
        <v>0.8</v>
      </c>
      <c r="N153" s="33">
        <v>0.2</v>
      </c>
      <c r="O153" s="32">
        <v>11.1</v>
      </c>
      <c r="P153" s="32">
        <v>3.85</v>
      </c>
      <c r="Q153" s="32">
        <v>12.4</v>
      </c>
      <c r="R153" s="32">
        <v>35.700000000000003</v>
      </c>
      <c r="S153" s="32">
        <v>219</v>
      </c>
      <c r="T153" s="32">
        <v>92.7</v>
      </c>
      <c r="U153" s="32">
        <v>32.200000000000003</v>
      </c>
      <c r="V153" s="32">
        <v>34.700000000000003</v>
      </c>
      <c r="W153" s="32">
        <v>12.5</v>
      </c>
    </row>
    <row r="154" spans="1:23" x14ac:dyDescent="0.2">
      <c r="A154" s="31" t="s">
        <v>190</v>
      </c>
      <c r="B154" s="39">
        <v>41851</v>
      </c>
      <c r="C154" t="s">
        <v>214</v>
      </c>
      <c r="E154" s="36">
        <v>6.62</v>
      </c>
      <c r="F154" s="36">
        <v>0.8</v>
      </c>
      <c r="G154" s="36">
        <v>1.35</v>
      </c>
      <c r="H154" s="36">
        <v>0.32</v>
      </c>
      <c r="I154" s="36">
        <v>0.03</v>
      </c>
      <c r="J154" s="33">
        <v>72.5</v>
      </c>
      <c r="K154" s="33">
        <v>8.8000000000000007</v>
      </c>
      <c r="L154" s="33">
        <v>14.8</v>
      </c>
      <c r="M154" s="33">
        <v>3.5</v>
      </c>
      <c r="N154" s="33">
        <v>0.3</v>
      </c>
      <c r="O154" s="32">
        <v>9.1</v>
      </c>
      <c r="P154" s="32">
        <v>2.69</v>
      </c>
      <c r="Q154" s="32">
        <v>8.4</v>
      </c>
      <c r="R154" s="32">
        <v>26.6</v>
      </c>
      <c r="S154" s="32">
        <v>257</v>
      </c>
      <c r="T154" s="32">
        <v>98.9</v>
      </c>
      <c r="U154" s="32">
        <v>31.2</v>
      </c>
      <c r="V154" s="32">
        <v>31.6</v>
      </c>
      <c r="W154" s="32">
        <v>17.7</v>
      </c>
    </row>
    <row r="155" spans="1:23" x14ac:dyDescent="0.2">
      <c r="A155" s="31" t="s">
        <v>191</v>
      </c>
      <c r="B155" s="39">
        <v>41851</v>
      </c>
      <c r="C155" t="s">
        <v>214</v>
      </c>
      <c r="E155" s="36">
        <v>22.74</v>
      </c>
      <c r="F155" s="36">
        <v>1.62</v>
      </c>
      <c r="G155" s="36">
        <v>1.89</v>
      </c>
      <c r="H155" s="36">
        <v>0.54</v>
      </c>
      <c r="I155" s="36" t="s">
        <v>192</v>
      </c>
      <c r="J155" s="33">
        <v>78</v>
      </c>
      <c r="K155" s="33">
        <v>6</v>
      </c>
      <c r="L155" s="33">
        <v>7</v>
      </c>
      <c r="M155" s="33">
        <v>2</v>
      </c>
      <c r="N155" s="33" t="s">
        <v>192</v>
      </c>
      <c r="O155" s="32">
        <v>27.1</v>
      </c>
      <c r="P155" s="32">
        <v>2.0699999999999998</v>
      </c>
      <c r="Q155" s="32">
        <v>6.9</v>
      </c>
      <c r="R155" s="32">
        <v>22.8</v>
      </c>
      <c r="S155" s="32">
        <v>127</v>
      </c>
      <c r="T155" s="32">
        <v>11</v>
      </c>
      <c r="U155" s="32">
        <v>33.299999999999997</v>
      </c>
      <c r="V155" s="32">
        <v>30.3</v>
      </c>
      <c r="W155" s="32">
        <v>29.6</v>
      </c>
    </row>
    <row r="156" spans="1:23" x14ac:dyDescent="0.2">
      <c r="A156" s="31" t="s">
        <v>193</v>
      </c>
      <c r="B156" s="39">
        <v>41851</v>
      </c>
      <c r="C156" t="s">
        <v>214</v>
      </c>
      <c r="E156" s="36">
        <v>0</v>
      </c>
      <c r="F156" s="36">
        <v>0.13</v>
      </c>
      <c r="G156" s="36" t="s">
        <v>192</v>
      </c>
      <c r="H156" s="36" t="s">
        <v>192</v>
      </c>
      <c r="I156" s="36" t="s">
        <v>192</v>
      </c>
      <c r="J156" s="33">
        <v>0</v>
      </c>
      <c r="K156" s="33">
        <v>77.8</v>
      </c>
      <c r="L156" s="33" t="s">
        <v>192</v>
      </c>
      <c r="M156" s="33" t="s">
        <v>192</v>
      </c>
      <c r="N156" s="33" t="s">
        <v>192</v>
      </c>
      <c r="O156" s="32">
        <v>0.2</v>
      </c>
      <c r="P156" s="32">
        <v>2.25</v>
      </c>
      <c r="Q156" s="32">
        <v>6.6</v>
      </c>
      <c r="R156" s="32">
        <v>19</v>
      </c>
      <c r="S156" s="32">
        <v>2</v>
      </c>
      <c r="T156" s="32">
        <v>84.4</v>
      </c>
      <c r="U156" s="32">
        <v>29.3</v>
      </c>
      <c r="V156" s="32">
        <v>34.700000000000003</v>
      </c>
      <c r="W156" s="32">
        <v>16.600000000000001</v>
      </c>
    </row>
    <row r="157" spans="1:23" x14ac:dyDescent="0.2">
      <c r="A157" s="31" t="s">
        <v>194</v>
      </c>
      <c r="B157" s="39">
        <v>41851</v>
      </c>
      <c r="C157" t="s">
        <v>214</v>
      </c>
      <c r="E157" s="35">
        <v>9.5500000000000007</v>
      </c>
      <c r="F157" s="35">
        <v>0.82</v>
      </c>
      <c r="G157" s="36">
        <v>0.92</v>
      </c>
      <c r="H157" s="36">
        <v>0.01</v>
      </c>
      <c r="I157" s="36">
        <v>0.02</v>
      </c>
      <c r="J157" s="34">
        <v>0.84199999999999997</v>
      </c>
      <c r="K157" s="34">
        <v>7.1999999999999995E-2</v>
      </c>
      <c r="L157" s="34">
        <v>8.1000000000000003E-2</v>
      </c>
      <c r="M157" s="34">
        <v>1E-3</v>
      </c>
      <c r="N157" s="34">
        <v>2E-3</v>
      </c>
      <c r="O157" s="32">
        <v>11.3</v>
      </c>
      <c r="P157" s="32">
        <v>4.25</v>
      </c>
      <c r="Q157" s="32">
        <v>12.4</v>
      </c>
      <c r="R157" s="32">
        <v>38.200000000000003</v>
      </c>
      <c r="S157" s="32">
        <v>213</v>
      </c>
      <c r="T157" s="32">
        <v>89.9</v>
      </c>
      <c r="U157" s="32">
        <v>29.2</v>
      </c>
      <c r="V157" s="32">
        <v>32.5</v>
      </c>
      <c r="W157" s="32">
        <v>12.6</v>
      </c>
    </row>
    <row r="158" spans="1:23" x14ac:dyDescent="0.2">
      <c r="A158" s="31" t="s">
        <v>195</v>
      </c>
      <c r="B158" s="39">
        <v>41851</v>
      </c>
      <c r="C158" t="s">
        <v>214</v>
      </c>
      <c r="E158" s="37">
        <v>9.92</v>
      </c>
      <c r="F158" s="37">
        <v>0.17</v>
      </c>
      <c r="G158" s="37">
        <v>0.23</v>
      </c>
      <c r="H158" s="38">
        <v>0.01</v>
      </c>
      <c r="I158" s="38">
        <v>0.01</v>
      </c>
      <c r="J158" s="34">
        <v>0.95599999999999996</v>
      </c>
      <c r="K158" s="34">
        <v>1.6E-2</v>
      </c>
      <c r="L158" s="34">
        <v>2.1999999999999999E-2</v>
      </c>
      <c r="M158" s="34">
        <v>1E-3</v>
      </c>
      <c r="N158" s="34">
        <v>1E-3</v>
      </c>
      <c r="O158" s="32">
        <v>10.4</v>
      </c>
      <c r="P158" s="32">
        <v>2.41</v>
      </c>
      <c r="Q158" s="32">
        <v>7.5</v>
      </c>
      <c r="R158" s="32">
        <v>21.4</v>
      </c>
      <c r="S158" s="32">
        <v>36</v>
      </c>
      <c r="T158" s="32">
        <v>88.8</v>
      </c>
      <c r="U158" s="32">
        <v>31.1</v>
      </c>
      <c r="V158" s="32">
        <v>35</v>
      </c>
      <c r="W158" s="32">
        <v>16.8</v>
      </c>
    </row>
    <row r="159" spans="1:23" x14ac:dyDescent="0.2">
      <c r="A159" s="31" t="s">
        <v>196</v>
      </c>
      <c r="B159" s="39">
        <v>41851</v>
      </c>
      <c r="C159" t="s">
        <v>214</v>
      </c>
      <c r="E159" s="38">
        <v>5.88</v>
      </c>
      <c r="F159" s="38">
        <v>2.08</v>
      </c>
      <c r="G159" s="38">
        <v>0.66</v>
      </c>
      <c r="H159" s="38">
        <v>0.11</v>
      </c>
      <c r="I159" s="38">
        <v>0.06</v>
      </c>
      <c r="J159" s="34">
        <v>0.66800000000000004</v>
      </c>
      <c r="K159" s="34">
        <v>0.23599999999999999</v>
      </c>
      <c r="L159" s="34">
        <v>7.4999999999999997E-2</v>
      </c>
      <c r="M159" s="34">
        <v>1.2999999999999999E-2</v>
      </c>
      <c r="N159" s="34">
        <v>7.0000000000000001E-3</v>
      </c>
      <c r="O159" s="32">
        <v>8.8000000000000007</v>
      </c>
      <c r="P159" s="32">
        <v>3.55</v>
      </c>
      <c r="Q159" s="32">
        <v>10.5</v>
      </c>
      <c r="R159" s="32">
        <v>31.7</v>
      </c>
      <c r="S159" s="32">
        <v>223</v>
      </c>
      <c r="T159" s="32">
        <v>89.3</v>
      </c>
      <c r="U159" s="32">
        <v>29.6</v>
      </c>
      <c r="V159" s="32">
        <v>33.1</v>
      </c>
      <c r="W159" s="32">
        <v>15.5</v>
      </c>
    </row>
    <row r="160" spans="1:23" x14ac:dyDescent="0.2">
      <c r="A160" s="31" t="s">
        <v>197</v>
      </c>
      <c r="B160" s="39">
        <v>41851</v>
      </c>
      <c r="C160" t="s">
        <v>214</v>
      </c>
      <c r="E160" s="38">
        <v>0.34</v>
      </c>
      <c r="F160" s="38">
        <v>0.1</v>
      </c>
      <c r="G160" s="38">
        <v>0.06</v>
      </c>
      <c r="H160" s="38">
        <v>0</v>
      </c>
      <c r="I160" s="38">
        <v>0</v>
      </c>
      <c r="J160" s="34">
        <v>0.68</v>
      </c>
      <c r="K160" s="34">
        <v>0.2</v>
      </c>
      <c r="L160" s="34">
        <v>0.12</v>
      </c>
      <c r="M160" s="34">
        <v>0</v>
      </c>
      <c r="N160" s="34">
        <v>0</v>
      </c>
      <c r="O160" s="32">
        <v>0.5</v>
      </c>
      <c r="P160" s="32">
        <v>2.0299999999999998</v>
      </c>
      <c r="Q160" s="32">
        <v>6.7</v>
      </c>
      <c r="R160" s="32">
        <v>19.7</v>
      </c>
      <c r="S160" s="32">
        <v>63</v>
      </c>
      <c r="T160" s="32">
        <v>97</v>
      </c>
      <c r="U160" s="32">
        <v>33</v>
      </c>
      <c r="V160" s="32">
        <v>34</v>
      </c>
      <c r="W160" s="32">
        <v>19.8</v>
      </c>
    </row>
    <row r="161" spans="1:23" x14ac:dyDescent="0.2">
      <c r="A161" s="31" t="s">
        <v>198</v>
      </c>
      <c r="B161" s="39">
        <v>41851</v>
      </c>
      <c r="C161" t="s">
        <v>214</v>
      </c>
      <c r="E161" s="38">
        <v>0.25</v>
      </c>
      <c r="F161" s="38">
        <v>0.62</v>
      </c>
      <c r="G161" s="38">
        <v>0.03</v>
      </c>
      <c r="H161" s="38" t="s">
        <v>192</v>
      </c>
      <c r="I161" s="38" t="s">
        <v>192</v>
      </c>
      <c r="J161" s="34">
        <v>0.27800000000000002</v>
      </c>
      <c r="K161" s="34">
        <v>0.68500000000000005</v>
      </c>
      <c r="L161" s="34">
        <v>3.6999999999999998E-2</v>
      </c>
      <c r="M161" s="34" t="s">
        <v>192</v>
      </c>
      <c r="N161" s="34" t="s">
        <v>192</v>
      </c>
      <c r="O161" s="32">
        <v>0.9</v>
      </c>
      <c r="P161" s="32">
        <v>2.86</v>
      </c>
      <c r="Q161" s="32">
        <v>9.1999999999999993</v>
      </c>
      <c r="R161" s="32">
        <v>25.4</v>
      </c>
      <c r="S161" s="32">
        <v>18</v>
      </c>
      <c r="T161" s="32">
        <v>88.8</v>
      </c>
      <c r="U161" s="32">
        <v>32.200000000000003</v>
      </c>
      <c r="V161" s="32">
        <v>36.200000000000003</v>
      </c>
      <c r="W161" s="32">
        <v>13.8</v>
      </c>
    </row>
    <row r="162" spans="1:23" x14ac:dyDescent="0.2">
      <c r="A162" s="31" t="s">
        <v>199</v>
      </c>
      <c r="B162" s="39">
        <v>41851</v>
      </c>
      <c r="C162" t="s">
        <v>214</v>
      </c>
      <c r="E162" s="38">
        <v>9.5299999999999994</v>
      </c>
      <c r="F162" s="38">
        <v>1.18</v>
      </c>
      <c r="G162" s="38">
        <v>0.65</v>
      </c>
      <c r="H162" s="38">
        <v>0.08</v>
      </c>
      <c r="I162" s="38">
        <v>0.03</v>
      </c>
      <c r="J162" s="34">
        <v>0.82699999999999996</v>
      </c>
      <c r="K162" s="34">
        <v>0.10299999999999999</v>
      </c>
      <c r="L162" s="34">
        <v>5.7000000000000002E-2</v>
      </c>
      <c r="M162" s="34">
        <v>7.0000000000000001E-3</v>
      </c>
      <c r="N162" s="34">
        <v>3.0000000000000001E-3</v>
      </c>
      <c r="O162" s="32">
        <v>11.5</v>
      </c>
      <c r="P162" s="32">
        <v>4.53</v>
      </c>
      <c r="Q162" s="32">
        <v>13.2</v>
      </c>
      <c r="R162" s="32">
        <v>40.700000000000003</v>
      </c>
      <c r="S162" s="32">
        <v>208</v>
      </c>
      <c r="T162" s="32">
        <v>89.8</v>
      </c>
      <c r="U162" s="32">
        <v>29.1</v>
      </c>
      <c r="V162" s="32">
        <v>32.4</v>
      </c>
      <c r="W162" s="32">
        <v>13.2</v>
      </c>
    </row>
    <row r="163" spans="1:23" x14ac:dyDescent="0.2">
      <c r="A163" s="31" t="s">
        <v>200</v>
      </c>
      <c r="B163" s="39">
        <v>41851</v>
      </c>
      <c r="C163" t="s">
        <v>214</v>
      </c>
      <c r="E163" s="38">
        <v>6.28</v>
      </c>
      <c r="F163" s="38">
        <v>0.69</v>
      </c>
      <c r="G163" s="38">
        <v>0.75</v>
      </c>
      <c r="H163" s="38">
        <v>0.03</v>
      </c>
      <c r="I163" s="38">
        <v>0.01</v>
      </c>
      <c r="J163" s="34">
        <v>0.80700000000000005</v>
      </c>
      <c r="K163" s="34">
        <v>8.8999999999999996E-2</v>
      </c>
      <c r="L163" s="34">
        <v>9.6000000000000002E-2</v>
      </c>
      <c r="M163" s="34">
        <v>4.0000000000000001E-3</v>
      </c>
      <c r="N163" s="34">
        <v>1E-3</v>
      </c>
      <c r="O163" s="32">
        <v>7.8</v>
      </c>
      <c r="P163" s="32">
        <v>5.17</v>
      </c>
      <c r="Q163" s="32">
        <v>15.3</v>
      </c>
      <c r="R163" s="32">
        <v>45.1</v>
      </c>
      <c r="S163" s="32">
        <v>220</v>
      </c>
      <c r="T163" s="32">
        <v>87.2</v>
      </c>
      <c r="U163" s="32">
        <v>29.6</v>
      </c>
      <c r="V163" s="32">
        <v>33.9</v>
      </c>
      <c r="W163" s="32">
        <v>13.4</v>
      </c>
    </row>
    <row r="164" spans="1:23" x14ac:dyDescent="0.2">
      <c r="A164" s="31" t="s">
        <v>201</v>
      </c>
      <c r="B164" s="39">
        <v>41851</v>
      </c>
      <c r="C164" t="s">
        <v>214</v>
      </c>
      <c r="E164" s="38">
        <v>7.97</v>
      </c>
      <c r="F164" s="38">
        <v>0.71</v>
      </c>
      <c r="G164" s="38">
        <v>0.57999999999999996</v>
      </c>
      <c r="H164" s="38">
        <v>0.12</v>
      </c>
      <c r="I164" s="38">
        <v>0.02</v>
      </c>
      <c r="J164" s="34">
        <v>0.84499999999999997</v>
      </c>
      <c r="K164" s="34">
        <v>7.4999999999999997E-2</v>
      </c>
      <c r="L164" s="34">
        <v>6.2E-2</v>
      </c>
      <c r="M164" s="34">
        <v>1.2999999999999999E-2</v>
      </c>
      <c r="N164" s="34">
        <v>2E-3</v>
      </c>
      <c r="O164" s="32">
        <v>9.4</v>
      </c>
      <c r="P164" s="32">
        <v>2.38</v>
      </c>
      <c r="Q164" s="32">
        <v>7.6</v>
      </c>
      <c r="R164" s="32">
        <v>23.8</v>
      </c>
      <c r="S164" s="32">
        <v>137</v>
      </c>
      <c r="T164" s="32">
        <v>100</v>
      </c>
      <c r="U164" s="32">
        <v>31.9</v>
      </c>
      <c r="V164" s="32">
        <v>31.9</v>
      </c>
      <c r="W164" s="32">
        <v>14.7</v>
      </c>
    </row>
    <row r="165" spans="1:23" x14ac:dyDescent="0.2">
      <c r="A165" s="31" t="s">
        <v>202</v>
      </c>
      <c r="B165" s="39">
        <v>41851</v>
      </c>
      <c r="C165" t="s">
        <v>214</v>
      </c>
      <c r="E165" s="38">
        <v>4.26</v>
      </c>
      <c r="F165" s="38">
        <v>2.94</v>
      </c>
      <c r="G165" s="38">
        <v>0.57999999999999996</v>
      </c>
      <c r="H165" s="38">
        <v>0.16</v>
      </c>
      <c r="I165" s="38">
        <v>0.04</v>
      </c>
      <c r="J165" s="34">
        <v>0.53500000000000003</v>
      </c>
      <c r="K165" s="34">
        <v>0.36799999999999999</v>
      </c>
      <c r="L165" s="34">
        <v>7.2999999999999995E-2</v>
      </c>
      <c r="M165" s="34">
        <v>0.02</v>
      </c>
      <c r="N165" s="34">
        <v>5.0000000000000001E-3</v>
      </c>
      <c r="O165" s="32">
        <v>8</v>
      </c>
      <c r="P165" s="32">
        <v>4.59</v>
      </c>
      <c r="Q165" s="32">
        <v>13.1</v>
      </c>
      <c r="R165" s="32">
        <v>39</v>
      </c>
      <c r="S165" s="32">
        <v>339</v>
      </c>
      <c r="T165" s="32">
        <v>85</v>
      </c>
      <c r="U165" s="32">
        <v>28.5</v>
      </c>
      <c r="V165" s="32">
        <v>33.6</v>
      </c>
      <c r="W165" s="32">
        <v>13.5</v>
      </c>
    </row>
    <row r="166" spans="1:23" x14ac:dyDescent="0.2">
      <c r="A166" s="31" t="s">
        <v>203</v>
      </c>
      <c r="B166" s="39">
        <v>41851</v>
      </c>
      <c r="C166" t="s">
        <v>214</v>
      </c>
      <c r="E166" s="38">
        <v>3.44</v>
      </c>
      <c r="F166" s="38">
        <v>0.06</v>
      </c>
      <c r="G166" s="38">
        <v>0.04</v>
      </c>
      <c r="H166" s="38">
        <v>0</v>
      </c>
      <c r="I166" s="38">
        <v>0</v>
      </c>
      <c r="J166" s="34">
        <v>0.96899999999999997</v>
      </c>
      <c r="K166" s="34">
        <v>1.7000000000000001E-2</v>
      </c>
      <c r="L166" s="34">
        <v>1.0999999999999999E-2</v>
      </c>
      <c r="M166" s="34">
        <v>0</v>
      </c>
      <c r="N166" s="34">
        <v>0</v>
      </c>
      <c r="O166" s="32">
        <v>3.6</v>
      </c>
      <c r="P166" s="32">
        <v>2.88</v>
      </c>
      <c r="Q166" s="32">
        <v>8.8000000000000007</v>
      </c>
      <c r="R166" s="32">
        <v>26.5</v>
      </c>
      <c r="S166" s="32">
        <v>184</v>
      </c>
      <c r="T166" s="32">
        <v>92</v>
      </c>
      <c r="U166" s="32">
        <v>30.6</v>
      </c>
      <c r="V166" s="32">
        <v>33.200000000000003</v>
      </c>
      <c r="W166" s="32">
        <v>17.2</v>
      </c>
    </row>
    <row r="167" spans="1:23" x14ac:dyDescent="0.2">
      <c r="A167" s="31" t="s">
        <v>204</v>
      </c>
      <c r="B167" s="39">
        <v>41851</v>
      </c>
      <c r="C167" t="s">
        <v>214</v>
      </c>
      <c r="E167" s="38">
        <v>2.68</v>
      </c>
      <c r="F167" s="38">
        <v>1.22</v>
      </c>
      <c r="G167" s="38">
        <v>0.22</v>
      </c>
      <c r="H167" s="38">
        <v>0.13</v>
      </c>
      <c r="I167" s="38">
        <v>0.04</v>
      </c>
      <c r="J167" s="34">
        <v>0.626</v>
      </c>
      <c r="K167" s="34">
        <v>0.28399999999999997</v>
      </c>
      <c r="L167" s="34">
        <v>5.0999999999999997E-2</v>
      </c>
      <c r="M167" s="34">
        <v>0.03</v>
      </c>
      <c r="N167" s="34">
        <v>8.9999999999999993E-3</v>
      </c>
      <c r="O167" s="32">
        <v>4.3</v>
      </c>
      <c r="P167" s="32">
        <v>4.3099999999999996</v>
      </c>
      <c r="Q167" s="32">
        <v>13.5</v>
      </c>
      <c r="R167" s="32">
        <v>40.299999999999997</v>
      </c>
      <c r="S167" s="32">
        <v>252</v>
      </c>
      <c r="T167" s="32">
        <v>93.5</v>
      </c>
      <c r="U167" s="32">
        <v>31.3</v>
      </c>
      <c r="V167" s="32">
        <v>33.5</v>
      </c>
      <c r="W167" s="32">
        <v>12.3</v>
      </c>
    </row>
    <row r="168" spans="1:23" x14ac:dyDescent="0.2">
      <c r="A168" s="31" t="s">
        <v>205</v>
      </c>
      <c r="B168" s="39">
        <v>41851</v>
      </c>
      <c r="C168" t="s">
        <v>214</v>
      </c>
      <c r="E168" s="38">
        <v>3.09</v>
      </c>
      <c r="F168" s="38">
        <v>0.95</v>
      </c>
      <c r="G168" s="38">
        <v>0.79</v>
      </c>
      <c r="H168" s="38">
        <v>7.0000000000000007E-2</v>
      </c>
      <c r="I168" s="38">
        <v>0.04</v>
      </c>
      <c r="J168" s="34">
        <v>0.623</v>
      </c>
      <c r="K168" s="34">
        <v>0.192</v>
      </c>
      <c r="L168" s="34">
        <v>0.159</v>
      </c>
      <c r="M168" s="34">
        <v>1.4E-2</v>
      </c>
      <c r="N168" s="34">
        <v>8.0000000000000002E-3</v>
      </c>
      <c r="O168" s="32">
        <v>5</v>
      </c>
      <c r="P168" s="32">
        <v>2.75</v>
      </c>
      <c r="Q168" s="32">
        <v>9.4</v>
      </c>
      <c r="R168" s="32">
        <v>28.2</v>
      </c>
      <c r="S168" s="32">
        <v>132</v>
      </c>
      <c r="T168" s="32">
        <v>102.5</v>
      </c>
      <c r="U168" s="32">
        <v>34.200000000000003</v>
      </c>
      <c r="V168" s="32">
        <v>33.299999999999997</v>
      </c>
      <c r="W168" s="32">
        <v>18.100000000000001</v>
      </c>
    </row>
    <row r="169" spans="1:23" x14ac:dyDescent="0.2">
      <c r="A169" s="31" t="s">
        <v>206</v>
      </c>
      <c r="B169" s="39">
        <v>41851</v>
      </c>
      <c r="C169" t="s">
        <v>214</v>
      </c>
      <c r="E169" s="38">
        <v>4.13</v>
      </c>
      <c r="F169" s="38">
        <v>1.03</v>
      </c>
      <c r="G169" s="38">
        <v>0.38</v>
      </c>
      <c r="H169" s="38">
        <v>0.28999999999999998</v>
      </c>
      <c r="I169" s="38">
        <v>0.02</v>
      </c>
      <c r="J169" s="34">
        <v>0.70499999999999996</v>
      </c>
      <c r="K169" s="34">
        <v>0.17599999999999999</v>
      </c>
      <c r="L169" s="34">
        <v>6.5000000000000002E-2</v>
      </c>
      <c r="M169" s="34">
        <v>4.9000000000000002E-2</v>
      </c>
      <c r="N169" s="34">
        <v>3.0000000000000001E-3</v>
      </c>
      <c r="O169" s="32">
        <v>5.9</v>
      </c>
      <c r="P169" s="32">
        <v>5.01</v>
      </c>
      <c r="Q169" s="32">
        <v>15.2</v>
      </c>
      <c r="R169" s="32">
        <v>42.4</v>
      </c>
      <c r="S169" s="32">
        <v>116</v>
      </c>
      <c r="T169" s="32">
        <v>84.6</v>
      </c>
      <c r="U169" s="32">
        <v>30.3</v>
      </c>
      <c r="V169" s="32">
        <v>35.799999999999997</v>
      </c>
      <c r="W169" s="32">
        <v>13.4</v>
      </c>
    </row>
    <row r="170" spans="1:23" x14ac:dyDescent="0.2">
      <c r="A170" s="31" t="s">
        <v>207</v>
      </c>
      <c r="B170" s="39">
        <v>41851</v>
      </c>
      <c r="C170" t="s">
        <v>214</v>
      </c>
      <c r="E170" s="38">
        <v>3.08</v>
      </c>
      <c r="F170" s="38">
        <v>2.31</v>
      </c>
      <c r="G170" s="38">
        <v>0.39</v>
      </c>
      <c r="H170" s="38">
        <v>0.14000000000000001</v>
      </c>
      <c r="I170" s="38">
        <v>0.02</v>
      </c>
      <c r="J170" s="34">
        <v>0.51700000000000002</v>
      </c>
      <c r="K170" s="34">
        <v>0.38800000000000001</v>
      </c>
      <c r="L170" s="34">
        <v>6.6000000000000003E-2</v>
      </c>
      <c r="M170" s="34">
        <v>2.4E-2</v>
      </c>
      <c r="N170" s="34">
        <v>3.0000000000000001E-3</v>
      </c>
      <c r="O170" s="32">
        <v>6</v>
      </c>
      <c r="P170" s="32">
        <v>4.3099999999999996</v>
      </c>
      <c r="Q170" s="32">
        <v>13.2</v>
      </c>
      <c r="R170" s="32">
        <v>39.5</v>
      </c>
      <c r="S170" s="32">
        <v>321</v>
      </c>
      <c r="T170" s="32">
        <v>91.6</v>
      </c>
      <c r="U170" s="32">
        <v>30.6</v>
      </c>
      <c r="V170" s="32">
        <v>33.4</v>
      </c>
      <c r="W170" s="32">
        <v>13.5</v>
      </c>
    </row>
    <row r="171" spans="1:23" x14ac:dyDescent="0.2">
      <c r="A171" s="31" t="s">
        <v>208</v>
      </c>
      <c r="B171" s="39">
        <v>41851</v>
      </c>
      <c r="C171" t="s">
        <v>214</v>
      </c>
      <c r="E171" s="37">
        <v>3.47</v>
      </c>
      <c r="F171" s="37">
        <v>1.9</v>
      </c>
      <c r="G171" s="37">
        <v>0.3</v>
      </c>
      <c r="H171" s="37">
        <v>0.13</v>
      </c>
      <c r="I171" s="37">
        <v>0.01</v>
      </c>
      <c r="J171" s="34">
        <v>0.59599999999999997</v>
      </c>
      <c r="K171" s="34">
        <v>0.32600000000000001</v>
      </c>
      <c r="L171" s="34">
        <v>5.1999999999999998E-2</v>
      </c>
      <c r="M171" s="34">
        <v>2.1999999999999999E-2</v>
      </c>
      <c r="N171" s="34">
        <v>2E-3</v>
      </c>
      <c r="O171" s="32">
        <v>5.8</v>
      </c>
      <c r="P171" s="32">
        <v>4.53</v>
      </c>
      <c r="Q171" s="32">
        <v>14.1</v>
      </c>
      <c r="R171" s="32">
        <v>41.6</v>
      </c>
      <c r="S171" s="32">
        <v>290</v>
      </c>
      <c r="T171" s="32">
        <v>91.8</v>
      </c>
      <c r="U171" s="32">
        <v>31.1</v>
      </c>
      <c r="V171" s="32">
        <v>33.9</v>
      </c>
      <c r="W171" s="32">
        <v>12.2</v>
      </c>
    </row>
    <row r="172" spans="1:23" x14ac:dyDescent="0.2">
      <c r="A172" s="31" t="s">
        <v>209</v>
      </c>
      <c r="B172" s="39">
        <v>41851</v>
      </c>
      <c r="C172" t="s">
        <v>214</v>
      </c>
      <c r="E172" s="38">
        <v>5.82</v>
      </c>
      <c r="F172" s="38">
        <v>1.92</v>
      </c>
      <c r="G172" s="38">
        <v>0.49</v>
      </c>
      <c r="H172" s="38">
        <v>0.1</v>
      </c>
      <c r="I172" s="38">
        <v>0.01</v>
      </c>
      <c r="J172" s="34">
        <v>0.69499999999999995</v>
      </c>
      <c r="K172" s="34">
        <v>0.22900000000000001</v>
      </c>
      <c r="L172" s="34">
        <v>5.8000000000000003E-2</v>
      </c>
      <c r="M172" s="34">
        <v>1.2E-2</v>
      </c>
      <c r="N172" s="34">
        <v>1E-3</v>
      </c>
      <c r="O172" s="32">
        <v>8.4</v>
      </c>
      <c r="P172" s="32">
        <v>4.4000000000000004</v>
      </c>
      <c r="Q172" s="32">
        <v>12.4</v>
      </c>
      <c r="R172" s="32">
        <v>37</v>
      </c>
      <c r="S172" s="32">
        <v>393</v>
      </c>
      <c r="T172" s="32">
        <v>84.1</v>
      </c>
      <c r="U172" s="32">
        <v>28.2</v>
      </c>
      <c r="V172" s="32">
        <v>33.5</v>
      </c>
      <c r="W172" s="32">
        <v>15</v>
      </c>
    </row>
    <row r="173" spans="1:23" x14ac:dyDescent="0.2">
      <c r="A173" s="31" t="s">
        <v>210</v>
      </c>
      <c r="B173" s="39">
        <v>41851</v>
      </c>
      <c r="C173" t="s">
        <v>214</v>
      </c>
      <c r="E173" s="37">
        <v>4.3</v>
      </c>
      <c r="F173" s="37">
        <v>1.28</v>
      </c>
      <c r="G173" s="37">
        <v>0.69</v>
      </c>
      <c r="H173" s="37">
        <v>0.33</v>
      </c>
      <c r="I173" s="38">
        <v>0.02</v>
      </c>
      <c r="J173" s="34">
        <v>0.64600000000000002</v>
      </c>
      <c r="K173" s="34">
        <v>0.192</v>
      </c>
      <c r="L173" s="34">
        <v>0.10299999999999999</v>
      </c>
      <c r="M173" s="34">
        <v>4.9000000000000002E-2</v>
      </c>
      <c r="N173" s="34">
        <v>3.0000000000000001E-3</v>
      </c>
      <c r="O173" s="32">
        <v>6.7</v>
      </c>
      <c r="P173" s="32">
        <v>4.4800000000000004</v>
      </c>
      <c r="Q173" s="32">
        <v>13.1</v>
      </c>
      <c r="R173" s="32">
        <v>39.4</v>
      </c>
      <c r="S173" s="32">
        <v>331</v>
      </c>
      <c r="T173" s="32">
        <v>87.9</v>
      </c>
      <c r="U173" s="32">
        <v>29.2</v>
      </c>
      <c r="V173" s="32">
        <v>33.200000000000003</v>
      </c>
      <c r="W173" s="32">
        <v>14.6</v>
      </c>
    </row>
    <row r="174" spans="1:23" x14ac:dyDescent="0.2">
      <c r="A174" s="31" t="s">
        <v>211</v>
      </c>
      <c r="B174" s="39">
        <v>41851</v>
      </c>
      <c r="C174" t="s">
        <v>214</v>
      </c>
      <c r="E174" s="38">
        <v>3.5</v>
      </c>
      <c r="F174" s="38">
        <v>2.21</v>
      </c>
      <c r="G174" s="38">
        <v>0.34</v>
      </c>
      <c r="H174" s="38">
        <v>7.0000000000000007E-2</v>
      </c>
      <c r="I174" s="38">
        <v>0.03</v>
      </c>
      <c r="J174" s="34">
        <v>0.56799999999999995</v>
      </c>
      <c r="K174" s="34">
        <v>0.35899999999999999</v>
      </c>
      <c r="L174" s="34">
        <v>5.5E-2</v>
      </c>
      <c r="M174" s="34">
        <v>1.0999999999999999E-2</v>
      </c>
      <c r="N174" s="34">
        <v>5.0000000000000001E-3</v>
      </c>
      <c r="O174" s="32">
        <v>6.2</v>
      </c>
      <c r="P174" s="32">
        <v>4.66</v>
      </c>
      <c r="Q174" s="32">
        <v>14.5</v>
      </c>
      <c r="R174" s="32">
        <v>44.9</v>
      </c>
      <c r="S174" s="32">
        <v>270</v>
      </c>
      <c r="T174" s="32">
        <v>96.4</v>
      </c>
      <c r="U174" s="32">
        <v>31.1</v>
      </c>
      <c r="V174" s="32">
        <v>32.299999999999997</v>
      </c>
      <c r="W174" s="32">
        <v>13.4</v>
      </c>
    </row>
    <row r="175" spans="1:23" x14ac:dyDescent="0.2">
      <c r="A175" s="31" t="s">
        <v>212</v>
      </c>
      <c r="B175" s="39">
        <v>41851</v>
      </c>
      <c r="C175" t="s">
        <v>214</v>
      </c>
      <c r="E175" s="38">
        <v>2.81</v>
      </c>
      <c r="F175" s="38">
        <v>2.35</v>
      </c>
      <c r="G175" s="38">
        <v>0.42</v>
      </c>
      <c r="H175" s="38">
        <v>0.02</v>
      </c>
      <c r="I175" s="38">
        <v>0.02</v>
      </c>
      <c r="J175" s="34">
        <v>0.499</v>
      </c>
      <c r="K175" s="34">
        <v>0.41799999999999998</v>
      </c>
      <c r="L175" s="34">
        <v>7.4999999999999997E-2</v>
      </c>
      <c r="M175" s="34">
        <v>4.0000000000000001E-3</v>
      </c>
      <c r="N175" s="34">
        <v>4.0000000000000001E-3</v>
      </c>
      <c r="O175" s="32">
        <v>5.6</v>
      </c>
      <c r="P175" s="32">
        <v>4.6500000000000004</v>
      </c>
      <c r="Q175" s="32">
        <v>14.6</v>
      </c>
      <c r="R175" s="32">
        <v>42.4</v>
      </c>
      <c r="S175" s="32">
        <v>150</v>
      </c>
      <c r="T175" s="32">
        <v>91.2</v>
      </c>
      <c r="U175" s="32">
        <v>31.4</v>
      </c>
      <c r="V175" s="32">
        <v>34.4</v>
      </c>
      <c r="W175" s="32">
        <v>12.7</v>
      </c>
    </row>
    <row r="176" spans="1:23" x14ac:dyDescent="0.2">
      <c r="A176" s="32"/>
      <c r="J176" s="32"/>
      <c r="K176" s="32"/>
      <c r="L176" s="32"/>
      <c r="M176" s="32"/>
      <c r="N176" s="32"/>
      <c r="O176" s="32"/>
      <c r="P176" s="32"/>
      <c r="Q176" s="32"/>
      <c r="R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</sheetData>
  <mergeCells count="2">
    <mergeCell ref="A88:A90"/>
    <mergeCell ref="A109:A1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Narovlyansky</dc:creator>
  <cp:lastModifiedBy>User</cp:lastModifiedBy>
  <dcterms:created xsi:type="dcterms:W3CDTF">2020-01-11T23:07:04Z</dcterms:created>
  <dcterms:modified xsi:type="dcterms:W3CDTF">2020-02-13T01:55:15Z</dcterms:modified>
</cp:coreProperties>
</file>