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VisualStudio\C#\MAX_WORK\FCS-Analysis\"/>
    </mc:Choice>
  </mc:AlternateContent>
  <bookViews>
    <workbookView xWindow="-90" yWindow="-90" windowWidth="19380" windowHeight="103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8" i="1" l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98" i="1"/>
  <c r="S98" i="1" s="1"/>
  <c r="R97" i="1"/>
  <c r="S97" i="1" s="1"/>
  <c r="R96" i="1"/>
  <c r="S96" i="1" s="1"/>
  <c r="R95" i="1"/>
  <c r="S95" i="1" s="1"/>
  <c r="R100" i="1"/>
  <c r="S100" i="1" s="1"/>
  <c r="R99" i="1"/>
  <c r="S99" i="1" s="1"/>
  <c r="R94" i="1"/>
  <c r="S94" i="1" s="1"/>
  <c r="R93" i="1"/>
  <c r="S93" i="1" s="1"/>
  <c r="R92" i="1"/>
  <c r="S92" i="1" s="1"/>
  <c r="R91" i="1"/>
  <c r="S91" i="1" s="1"/>
  <c r="R84" i="1"/>
  <c r="S84" i="1" s="1"/>
  <c r="R83" i="1"/>
  <c r="S83" i="1" s="1"/>
  <c r="R82" i="1"/>
  <c r="S82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81" i="1"/>
  <c r="S81" i="1" s="1"/>
  <c r="R80" i="1"/>
  <c r="S80" i="1" s="1"/>
  <c r="R79" i="1"/>
  <c r="S79" i="1" s="1"/>
  <c r="R72" i="1"/>
  <c r="S72" i="1" s="1"/>
  <c r="R71" i="1"/>
  <c r="S71" i="1" s="1"/>
  <c r="R70" i="1"/>
  <c r="S70" i="1" s="1"/>
  <c r="R69" i="1"/>
  <c r="S69" i="1" s="1"/>
  <c r="R63" i="1" l="1"/>
  <c r="S63" i="1" s="1"/>
  <c r="R62" i="1"/>
  <c r="S62" i="1" s="1"/>
  <c r="R61" i="1"/>
  <c r="S61" i="1" s="1"/>
  <c r="AI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AI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AI48" i="1" s="1"/>
  <c r="R47" i="1"/>
  <c r="S47" i="1" s="1"/>
  <c r="R46" i="1"/>
  <c r="S46" i="1" s="1"/>
  <c r="AG51" i="1" l="1"/>
  <c r="AH51" i="1" s="1"/>
  <c r="AF52" i="1"/>
  <c r="AL52" i="1"/>
  <c r="AK52" i="1"/>
  <c r="AJ52" i="1"/>
  <c r="AI52" i="1"/>
  <c r="AG52" i="1"/>
  <c r="AG60" i="1"/>
  <c r="AH60" i="1" s="1"/>
  <c r="AF60" i="1"/>
  <c r="AL60" i="1"/>
  <c r="AK60" i="1"/>
  <c r="AJ60" i="1"/>
  <c r="AI60" i="1"/>
  <c r="AL57" i="1"/>
  <c r="AK57" i="1"/>
  <c r="AJ57" i="1"/>
  <c r="AI57" i="1"/>
  <c r="X57" i="1"/>
  <c r="AG57" i="1"/>
  <c r="AH57" i="1" s="1"/>
  <c r="AF57" i="1"/>
  <c r="AF58" i="1"/>
  <c r="AL58" i="1"/>
  <c r="AK58" i="1"/>
  <c r="AJ58" i="1"/>
  <c r="AI58" i="1"/>
  <c r="AG58" i="1"/>
  <c r="AH58" i="1" s="1"/>
  <c r="AG59" i="1"/>
  <c r="AH59" i="1" s="1"/>
  <c r="AF59" i="1"/>
  <c r="AL59" i="1"/>
  <c r="AK59" i="1"/>
  <c r="AJ59" i="1"/>
  <c r="AI59" i="1"/>
  <c r="AJ49" i="1"/>
  <c r="AI49" i="1"/>
  <c r="AG49" i="1"/>
  <c r="AH49" i="1" s="1"/>
  <c r="AF49" i="1"/>
  <c r="AL49" i="1"/>
  <c r="AK49" i="1"/>
  <c r="AG53" i="1"/>
  <c r="AH53" i="1" s="1"/>
  <c r="AF53" i="1"/>
  <c r="AL53" i="1"/>
  <c r="AK53" i="1"/>
  <c r="AJ53" i="1"/>
  <c r="AI53" i="1"/>
  <c r="AL50" i="1"/>
  <c r="AK50" i="1"/>
  <c r="AJ50" i="1"/>
  <c r="AI50" i="1"/>
  <c r="AG50" i="1"/>
  <c r="AH50" i="1" s="1"/>
  <c r="AF50" i="1"/>
  <c r="AG47" i="1"/>
  <c r="AH47" i="1" s="1"/>
  <c r="AF47" i="1"/>
  <c r="AL47" i="1"/>
  <c r="AK47" i="1"/>
  <c r="AJ47" i="1"/>
  <c r="AI47" i="1"/>
  <c r="AJ55" i="1"/>
  <c r="AI55" i="1"/>
  <c r="AG55" i="1"/>
  <c r="AH55" i="1" s="1"/>
  <c r="AF55" i="1"/>
  <c r="AL55" i="1"/>
  <c r="AK55" i="1"/>
  <c r="AK62" i="1"/>
  <c r="AJ62" i="1"/>
  <c r="AI62" i="1"/>
  <c r="AG62" i="1"/>
  <c r="AH62" i="1" s="1"/>
  <c r="AF62" i="1"/>
  <c r="AL62" i="1"/>
  <c r="AG46" i="1"/>
  <c r="AH46" i="1" s="1"/>
  <c r="AF46" i="1"/>
  <c r="AL46" i="1"/>
  <c r="AK46" i="1"/>
  <c r="AJ46" i="1"/>
  <c r="AI46" i="1"/>
  <c r="AK56" i="1"/>
  <c r="AJ56" i="1"/>
  <c r="AI56" i="1"/>
  <c r="AG56" i="1"/>
  <c r="AF56" i="1"/>
  <c r="AL56" i="1"/>
  <c r="AL63" i="1"/>
  <c r="AK63" i="1"/>
  <c r="AJ63" i="1"/>
  <c r="AI63" i="1"/>
  <c r="AG63" i="1"/>
  <c r="AH63" i="1" s="1"/>
  <c r="AF63" i="1"/>
  <c r="AJ48" i="1"/>
  <c r="AF51" i="1"/>
  <c r="AJ54" i="1"/>
  <c r="AJ61" i="1"/>
  <c r="AK48" i="1"/>
  <c r="AK54" i="1"/>
  <c r="AQ54" i="1" s="1"/>
  <c r="AK61" i="1"/>
  <c r="AQ61" i="1" s="1"/>
  <c r="AL48" i="1"/>
  <c r="AL54" i="1"/>
  <c r="AL61" i="1"/>
  <c r="AI51" i="1"/>
  <c r="AF48" i="1"/>
  <c r="AJ51" i="1"/>
  <c r="AF54" i="1"/>
  <c r="AF61" i="1"/>
  <c r="AG48" i="1"/>
  <c r="AK51" i="1"/>
  <c r="AG54" i="1"/>
  <c r="AH54" i="1" s="1"/>
  <c r="AG61" i="1"/>
  <c r="AH61" i="1" s="1"/>
  <c r="X48" i="1"/>
  <c r="AL51" i="1"/>
  <c r="AQ49" i="1" l="1"/>
  <c r="AQ59" i="1"/>
  <c r="X49" i="1"/>
  <c r="AQ55" i="1"/>
  <c r="AR58" i="1"/>
  <c r="AO58" i="1" s="1"/>
  <c r="AP46" i="1"/>
  <c r="AP50" i="1"/>
  <c r="AQ53" i="1"/>
  <c r="AR46" i="1"/>
  <c r="AO46" i="1" s="1"/>
  <c r="V56" i="1"/>
  <c r="W51" i="1"/>
  <c r="V61" i="1"/>
  <c r="V57" i="1"/>
  <c r="V55" i="1"/>
  <c r="W47" i="1"/>
  <c r="AR62" i="1"/>
  <c r="AO62" i="1" s="1"/>
  <c r="W60" i="1"/>
  <c r="AQ50" i="1"/>
  <c r="AP62" i="1"/>
  <c r="AR53" i="1"/>
  <c r="AO53" i="1" s="1"/>
  <c r="AR49" i="1"/>
  <c r="AO49" i="1" s="1"/>
  <c r="AR59" i="1"/>
  <c r="AO59" i="1" s="1"/>
  <c r="X58" i="1"/>
  <c r="V58" i="1"/>
  <c r="AQ60" i="1"/>
  <c r="X60" i="1"/>
  <c r="AQ52" i="1"/>
  <c r="X61" i="1"/>
  <c r="W56" i="1"/>
  <c r="AP47" i="1"/>
  <c r="V54" i="1"/>
  <c r="AR61" i="1"/>
  <c r="AO61" i="1" s="1"/>
  <c r="AQ48" i="1"/>
  <c r="X46" i="1"/>
  <c r="V62" i="1"/>
  <c r="AA64" i="1"/>
  <c r="Z65" i="1"/>
  <c r="AQ62" i="1"/>
  <c r="AQ47" i="1"/>
  <c r="X47" i="1"/>
  <c r="W50" i="1"/>
  <c r="AR50" i="1"/>
  <c r="AO50" i="1" s="1"/>
  <c r="AP49" i="1"/>
  <c r="AP63" i="1"/>
  <c r="W55" i="1"/>
  <c r="V53" i="1"/>
  <c r="V49" i="1"/>
  <c r="X59" i="1"/>
  <c r="V59" i="1"/>
  <c r="AP57" i="1"/>
  <c r="AR60" i="1"/>
  <c r="AO60" i="1" s="1"/>
  <c r="W52" i="1"/>
  <c r="AR52" i="1"/>
  <c r="AO52" i="1" s="1"/>
  <c r="X65" i="1"/>
  <c r="Y64" i="1"/>
  <c r="V50" i="1"/>
  <c r="AP52" i="1"/>
  <c r="V63" i="1"/>
  <c r="W54" i="1"/>
  <c r="AR63" i="1"/>
  <c r="AO63" i="1" s="1"/>
  <c r="X53" i="1"/>
  <c r="AR51" i="1"/>
  <c r="AO51" i="1" s="1"/>
  <c r="AQ51" i="1"/>
  <c r="AR54" i="1"/>
  <c r="AO54" i="1" s="1"/>
  <c r="AP54" i="1"/>
  <c r="AH56" i="1"/>
  <c r="AB64" i="1"/>
  <c r="AA65" i="1"/>
  <c r="W62" i="1"/>
  <c r="AR47" i="1"/>
  <c r="AO47" i="1" s="1"/>
  <c r="X50" i="1"/>
  <c r="AP58" i="1"/>
  <c r="AQ57" i="1"/>
  <c r="AQ56" i="1"/>
  <c r="W58" i="1"/>
  <c r="AP60" i="1"/>
  <c r="V46" i="1"/>
  <c r="X54" i="1"/>
  <c r="W63" i="1"/>
  <c r="X63" i="1"/>
  <c r="AR56" i="1"/>
  <c r="AO56" i="1" s="1"/>
  <c r="AR55" i="1"/>
  <c r="AO55" i="1" s="1"/>
  <c r="W53" i="1"/>
  <c r="W49" i="1"/>
  <c r="W59" i="1"/>
  <c r="AQ58" i="1"/>
  <c r="V60" i="1"/>
  <c r="X52" i="1"/>
  <c r="V52" i="1"/>
  <c r="AP48" i="1"/>
  <c r="W61" i="1"/>
  <c r="AQ63" i="1"/>
  <c r="Y65" i="1"/>
  <c r="Z64" i="1"/>
  <c r="AP51" i="1"/>
  <c r="AP61" i="1"/>
  <c r="X56" i="1"/>
  <c r="W46" i="1"/>
  <c r="X55" i="1"/>
  <c r="V48" i="1"/>
  <c r="AH48" i="1"/>
  <c r="W48" i="1"/>
  <c r="AR48" i="1"/>
  <c r="AO48" i="1" s="1"/>
  <c r="V51" i="1"/>
  <c r="AP56" i="1"/>
  <c r="AQ46" i="1"/>
  <c r="X51" i="1"/>
  <c r="AB65" i="1"/>
  <c r="X62" i="1"/>
  <c r="AC64" i="1"/>
  <c r="AP55" i="1"/>
  <c r="V47" i="1"/>
  <c r="AP53" i="1"/>
  <c r="AP59" i="1"/>
  <c r="W57" i="1"/>
  <c r="AR57" i="1"/>
  <c r="AO57" i="1" s="1"/>
  <c r="AH52" i="1"/>
  <c r="AE65" i="1" l="1"/>
  <c r="AF64" i="1"/>
  <c r="AG65" i="1"/>
  <c r="AH64" i="1"/>
  <c r="AF65" i="1"/>
  <c r="AG64" i="1"/>
  <c r="AD65" i="1"/>
  <c r="AE64" i="1"/>
  <c r="AC65" i="1"/>
  <c r="AD64" i="1"/>
  <c r="R44" i="1" l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R32" i="1"/>
  <c r="R31" i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S31" i="1" l="1"/>
  <c r="I31" i="1"/>
  <c r="J31" i="1"/>
  <c r="K31" i="1"/>
  <c r="S32" i="1"/>
  <c r="K32" i="1"/>
  <c r="J32" i="1"/>
  <c r="I32" i="1"/>
  <c r="S33" i="1"/>
  <c r="K33" i="1"/>
  <c r="J33" i="1"/>
  <c r="I33" i="1"/>
  <c r="AH36" i="1"/>
  <c r="V39" i="1"/>
  <c r="AG31" i="1"/>
  <c r="AI32" i="1"/>
  <c r="AI37" i="1"/>
  <c r="AD35" i="1"/>
  <c r="AH38" i="1"/>
  <c r="AI39" i="1"/>
  <c r="AE35" i="1"/>
  <c r="AF35" i="1" s="1"/>
  <c r="AJ38" i="1"/>
  <c r="V42" i="1"/>
  <c r="AH35" i="1"/>
  <c r="AI42" i="1"/>
  <c r="V37" i="1"/>
  <c r="V31" i="1"/>
  <c r="AE32" i="1"/>
  <c r="AF32" i="1" s="1"/>
  <c r="AI33" i="1"/>
  <c r="AD44" i="1"/>
  <c r="AG38" i="1"/>
  <c r="AD31" i="1"/>
  <c r="AG32" i="1"/>
  <c r="AG44" i="1"/>
  <c r="AH33" i="1"/>
  <c r="AG36" i="1"/>
  <c r="AH37" i="1"/>
  <c r="AH39" i="1"/>
  <c r="AJ40" i="1"/>
  <c r="V41" i="1"/>
  <c r="AH42" i="1"/>
  <c r="AJ43" i="1"/>
  <c r="V44" i="1"/>
  <c r="AD41" i="1"/>
  <c r="AE31" i="1"/>
  <c r="AH32" i="1"/>
  <c r="AJ33" i="1"/>
  <c r="AD34" i="1"/>
  <c r="AG35" i="1"/>
  <c r="AI36" i="1"/>
  <c r="AJ37" i="1"/>
  <c r="AI38" i="1"/>
  <c r="AJ39" i="1"/>
  <c r="V40" i="1"/>
  <c r="AE41" i="1"/>
  <c r="AF41" i="1" s="1"/>
  <c r="AJ42" i="1"/>
  <c r="V43" i="1"/>
  <c r="AE44" i="1"/>
  <c r="AF44" i="1" s="1"/>
  <c r="AE34" i="1"/>
  <c r="AF34" i="1" s="1"/>
  <c r="AD40" i="1"/>
  <c r="AD43" i="1"/>
  <c r="AH31" i="1"/>
  <c r="AJ32" i="1"/>
  <c r="V33" i="1"/>
  <c r="AG34" i="1"/>
  <c r="AI35" i="1"/>
  <c r="AD37" i="1"/>
  <c r="AD39" i="1"/>
  <c r="AE40" i="1"/>
  <c r="AF40" i="1" s="1"/>
  <c r="AH41" i="1"/>
  <c r="AD42" i="1"/>
  <c r="AE43" i="1"/>
  <c r="AF43" i="1" s="1"/>
  <c r="AH44" i="1"/>
  <c r="V34" i="1"/>
  <c r="AI31" i="1"/>
  <c r="AD33" i="1"/>
  <c r="AH34" i="1"/>
  <c r="AJ35" i="1"/>
  <c r="AP35" i="1" s="1"/>
  <c r="V36" i="1"/>
  <c r="AE37" i="1"/>
  <c r="AF37" i="1" s="1"/>
  <c r="V38" i="1"/>
  <c r="AE39" i="1"/>
  <c r="AF39" i="1" s="1"/>
  <c r="AG40" i="1"/>
  <c r="AI41" i="1"/>
  <c r="AE42" i="1"/>
  <c r="AF42" i="1" s="1"/>
  <c r="AG43" i="1"/>
  <c r="AI44" i="1"/>
  <c r="AJ36" i="1"/>
  <c r="AG41" i="1"/>
  <c r="AJ31" i="1"/>
  <c r="V32" i="1"/>
  <c r="AE33" i="1"/>
  <c r="AF33" i="1" s="1"/>
  <c r="AI34" i="1"/>
  <c r="AD36" i="1"/>
  <c r="AD38" i="1"/>
  <c r="AH40" i="1"/>
  <c r="AJ41" i="1"/>
  <c r="AH43" i="1"/>
  <c r="AJ44" i="1"/>
  <c r="AD32" i="1"/>
  <c r="AG33" i="1"/>
  <c r="AJ34" i="1"/>
  <c r="V35" i="1"/>
  <c r="AE36" i="1"/>
  <c r="AF36" i="1" s="1"/>
  <c r="AG37" i="1"/>
  <c r="AE38" i="1"/>
  <c r="AF38" i="1" s="1"/>
  <c r="AG39" i="1"/>
  <c r="AI40" i="1"/>
  <c r="AG42" i="1"/>
  <c r="AI43" i="1"/>
  <c r="AN35" i="1" l="1"/>
  <c r="AO40" i="1"/>
  <c r="AO44" i="1"/>
  <c r="AO35" i="1"/>
  <c r="AN40" i="1"/>
  <c r="AP44" i="1"/>
  <c r="AM44" i="1" s="1"/>
  <c r="AM35" i="1"/>
  <c r="AN44" i="1"/>
  <c r="AF31" i="1"/>
  <c r="AP40" i="1"/>
  <c r="AM40" i="1" s="1"/>
</calcChain>
</file>

<file path=xl/sharedStrings.xml><?xml version="1.0" encoding="utf-8"?>
<sst xmlns="http://schemas.openxmlformats.org/spreadsheetml/2006/main" count="490" uniqueCount="218">
  <si>
    <t>Weight Start</t>
  </si>
  <si>
    <t>End</t>
  </si>
  <si>
    <t>Time</t>
  </si>
  <si>
    <t>Volume</t>
  </si>
  <si>
    <t>Flow Rate</t>
  </si>
  <si>
    <t>SSC Gain</t>
  </si>
  <si>
    <t>FL Gain</t>
  </si>
  <si>
    <t>M9504_1_40_30W_01</t>
  </si>
  <si>
    <t>M9504_1_40_30W_02</t>
  </si>
  <si>
    <t>M9504_1_40_25W_03</t>
  </si>
  <si>
    <t>M9504_1_40_25W_04</t>
  </si>
  <si>
    <t>M9504_CB_1_40_25W_01</t>
  </si>
  <si>
    <t>M9504_CB_1_40_25W_02</t>
  </si>
  <si>
    <t>M9504_CB_1_40_25W_03</t>
  </si>
  <si>
    <t>M9504_CB_1_40_25W_04</t>
  </si>
  <si>
    <t>M9504_CB_1_40_25W_05</t>
  </si>
  <si>
    <t>M9504_CB_1_40_25W_06</t>
  </si>
  <si>
    <t>M9504_1_40_30W_05</t>
  </si>
  <si>
    <t>M9504_1_40_30W_06</t>
  </si>
  <si>
    <t>M9504_1_40_25W_07</t>
  </si>
  <si>
    <t>M9504_1_40_25W_08</t>
  </si>
  <si>
    <t>M9504_1_40_25W_09</t>
  </si>
  <si>
    <t>M9504_1_40_25W_10</t>
  </si>
  <si>
    <t>M16252_1_40_25mw_01</t>
  </si>
  <si>
    <t>M16252_1_40_25mw_02</t>
  </si>
  <si>
    <t>M16252_1_40_20mw_01</t>
  </si>
  <si>
    <t>M16252_1_40_20mw_02</t>
  </si>
  <si>
    <t>M16252_1_40_20mw_03</t>
  </si>
  <si>
    <t>M16252_1_40_20mw_04</t>
  </si>
  <si>
    <t>M16252_1_40_20mw_05</t>
  </si>
  <si>
    <t>M16252_CB_1_40_25mw_01</t>
  </si>
  <si>
    <t>M16252_CB_1_40_25mw_02</t>
  </si>
  <si>
    <t>M16252_CB_1_40_25mw_03</t>
  </si>
  <si>
    <t>M16252_CB_1_40_25mw_04</t>
  </si>
  <si>
    <t>M16252_CB_1_40_25mw_05</t>
  </si>
  <si>
    <t>T32197_1_40_60mW_01</t>
  </si>
  <si>
    <t>PMN</t>
  </si>
  <si>
    <t>MONO</t>
  </si>
  <si>
    <t>LYMPH</t>
  </si>
  <si>
    <t>T32197_1_40_CD16APC_25mW_01</t>
  </si>
  <si>
    <t>T32197_1_40_CD16APC_25mW_02</t>
  </si>
  <si>
    <t>T32197_1_40_CD16APC_30mW_01</t>
  </si>
  <si>
    <t>Lymphocytes</t>
  </si>
  <si>
    <t>Monocytes</t>
  </si>
  <si>
    <t>CD16-</t>
  </si>
  <si>
    <t>T29690_1_20_CD16APC_20mW_01</t>
  </si>
  <si>
    <t>T29690_1_20_CD16APC_25mW_01</t>
  </si>
  <si>
    <t>T29690_1_20_CD16APC_30mW_01</t>
  </si>
  <si>
    <t>T29690_1_20_CD16APC_35mW_01</t>
  </si>
  <si>
    <t>T26640_1_20_CD16APC_15mW_01</t>
  </si>
  <si>
    <t>T26640_1_20_CD16APC_20mW_01</t>
  </si>
  <si>
    <t>T26640_1_20_CD16APC_25mW_01</t>
  </si>
  <si>
    <t>T26640_1_20_CD16APC_30mW_01</t>
  </si>
  <si>
    <t>T31876_1_20_CD16APC_15mW_01</t>
  </si>
  <si>
    <t>T31876_1_20_CD16APC_20mW_01</t>
  </si>
  <si>
    <t>T31876_1_20_CD16APC_25mW_01</t>
  </si>
  <si>
    <t>Date</t>
  </si>
  <si>
    <t>FileLocation</t>
  </si>
  <si>
    <t>C:\Users\begem\OneDrive\Desktop\General Fluidics\Data\MGH\WBC\140724</t>
  </si>
  <si>
    <t>H49819_CD16APC_20mW_01</t>
  </si>
  <si>
    <t>H49819_CD16APC_20mW_02</t>
  </si>
  <si>
    <t>H49819_CD16APC_25mW_01</t>
  </si>
  <si>
    <t>H49819_CD16APC_25mW_02</t>
  </si>
  <si>
    <t>H49520_CD16APC_20mW_01</t>
  </si>
  <si>
    <t>H49520_CD16APC_20mW_02</t>
  </si>
  <si>
    <t>H49520_CD16APC_25mW_01</t>
  </si>
  <si>
    <t>H49520_CD16APC_25mW_02</t>
  </si>
  <si>
    <t>H44113_CD16APC_20mW_01</t>
  </si>
  <si>
    <t>H44113_CD16APC_20mW_02</t>
  </si>
  <si>
    <t>H44113_CD16APC_25mW_01</t>
  </si>
  <si>
    <t>H44113_CD16APC_25mW_02</t>
  </si>
  <si>
    <t>H43069_CD16APC_20mW_01</t>
  </si>
  <si>
    <t>H43069_CD16APC_20mW_02</t>
  </si>
  <si>
    <t>H43069_CD16APC_25mW_01</t>
  </si>
  <si>
    <t>H43069_CD16APC_25mW_02</t>
  </si>
  <si>
    <t>H44197_CD16APC_20mW_01</t>
  </si>
  <si>
    <t>H44197_CD16APC_25mW_01</t>
  </si>
  <si>
    <t>C:\Users\begem\OneDrive\Desktop\General Fluidics\Data\MGH\WBC\140725</t>
  </si>
  <si>
    <t>EOS</t>
  </si>
  <si>
    <t>PMN%</t>
  </si>
  <si>
    <t>MONO%</t>
  </si>
  <si>
    <t>LYMPH%</t>
  </si>
  <si>
    <t>EOS%</t>
  </si>
  <si>
    <t>T26640_1_20_CD16APC_15mW_01.fcs</t>
  </si>
  <si>
    <t>T26640_1_20_CD16APC_20mW_01.fcs</t>
  </si>
  <si>
    <t>T26640_1_20_CD16APC_25mW_01.fcs</t>
  </si>
  <si>
    <t>T26640_1_20_CD16APC_30mW_01.fcs</t>
  </si>
  <si>
    <t>T29690_1_20_CD16APC_20mW_01.fcs</t>
  </si>
  <si>
    <t>T29690_1_20_CD16APC_20mW_02.fcs</t>
  </si>
  <si>
    <t>T29690_1_20_CD16APC_25mW_01.fcs</t>
  </si>
  <si>
    <t>T29690_1_20_CD16APC_25mW_02.fcs</t>
  </si>
  <si>
    <t>T29690_1_20_CD16APC_30mW_01.fcs</t>
  </si>
  <si>
    <t>T29690_1_20_CD16APC_35mW_01.fcs</t>
  </si>
  <si>
    <t>T31876_1_20_CD16APC_15mW_01.fcs</t>
  </si>
  <si>
    <t>T31876_1_20_CD16APC_20mW_01.fcs</t>
  </si>
  <si>
    <t>T31876_1_20_CD16APC_25mW_01.fcs</t>
  </si>
  <si>
    <t>T32197_1_40_CD16APC_25mW_01.fcs</t>
  </si>
  <si>
    <t>T32197_1_40_CD16APC_25mW_02.fcs</t>
  </si>
  <si>
    <t>T32197_1_40_CD16APC_30mW_01.fcs</t>
  </si>
  <si>
    <t>T32405_1_20_CD16APC_20mW_01.fcs</t>
  </si>
  <si>
    <t>T32405_1_20_CD16APC_25mW_01.fcs</t>
  </si>
  <si>
    <t>T32405_1_20_CD16APC_25mW_02.fcs</t>
  </si>
  <si>
    <t>Cells</t>
  </si>
  <si>
    <t>Cells/ PMN</t>
  </si>
  <si>
    <t>Cells/ Lymphocytes</t>
  </si>
  <si>
    <t>Cells/ Monocytes</t>
  </si>
  <si>
    <t>Count</t>
  </si>
  <si>
    <t>Cells/ PMN/ EOS_CD16-SSC</t>
  </si>
  <si>
    <t>Cells/ Neutrophils</t>
  </si>
  <si>
    <t>Neutrophils</t>
  </si>
  <si>
    <t>CD16LowvSSC</t>
  </si>
  <si>
    <t>H43069_CD16APC_20mW_01.fcs</t>
  </si>
  <si>
    <t>H43069_CD16APC_20mW_02.fcs</t>
  </si>
  <si>
    <t>H43069_CD16APC_25mW_01.fcs</t>
  </si>
  <si>
    <t>H43069_CD16APC_25mW_02.fcs</t>
  </si>
  <si>
    <t>H44113_CD16APC_20mW_01.fcs</t>
  </si>
  <si>
    <t>H44113_CD16APC_20mW_02.fcs</t>
  </si>
  <si>
    <t>H44113_CD16APC_25mW_01.fcs</t>
  </si>
  <si>
    <t>H44113_CD16APC_25mW_02.fcs</t>
  </si>
  <si>
    <t>H44197_CD16APC_20mW_01.fcs</t>
  </si>
  <si>
    <t>H44197_CD16APC_25mW_01.fcs</t>
  </si>
  <si>
    <t>H49520_CD16APC_20mW_01.fcs</t>
  </si>
  <si>
    <t>H49520_CD16APC_20mW_02.fcs</t>
  </si>
  <si>
    <t>H49520_CD16APC_25mW_01.fcs</t>
  </si>
  <si>
    <t>H49520_CD16APC_25mW_02.fcs</t>
  </si>
  <si>
    <t>H49819_CD16APC_20mW_01.fcs</t>
  </si>
  <si>
    <t>H49819_CD16APC_20mW_02.fcs</t>
  </si>
  <si>
    <t>H49819_CD16APC_25mW_01.fcs</t>
  </si>
  <si>
    <t>H49819_CD16APC_25mW_02.fcs</t>
  </si>
  <si>
    <t xml:space="preserve"> </t>
  </si>
  <si>
    <t>Cells/ LYMPH</t>
  </si>
  <si>
    <t>Cells/ MONO</t>
  </si>
  <si>
    <t>Cells/ EOSSSCvFL</t>
  </si>
  <si>
    <t>EOSSSCvFL</t>
  </si>
  <si>
    <t>K18079_CD16APC_20mW_01.fcs</t>
  </si>
  <si>
    <t>K18079_CD16APC_25mW_01.fcs</t>
  </si>
  <si>
    <t>S65506_CD16APC_20mW_01.fcs</t>
  </si>
  <si>
    <t>S65506_CD16APC_25mW_01.fcs</t>
  </si>
  <si>
    <t>S65506_CD16APC_25mW_02.fcs</t>
  </si>
  <si>
    <t>S65683_CD16APC_20mW_01.fcs</t>
  </si>
  <si>
    <t>S65683_CD16APC_25mW_01.fcs</t>
  </si>
  <si>
    <t>S65744_CD16APC_20mW_01.fcs</t>
  </si>
  <si>
    <t>S65744_CD16APC_25mW_01.fcs</t>
  </si>
  <si>
    <t>S65841_CD16APC_20mW_01.fcs</t>
  </si>
  <si>
    <t>S65841_CD16APC_25mW_01.fcs</t>
  </si>
  <si>
    <t>S66001_CD16APC_20mW_01.fcs</t>
  </si>
  <si>
    <t>S66001_CD16APC_25mW_01.fcs</t>
  </si>
  <si>
    <t>S66001_CD16APC_25mW_02.fcs</t>
  </si>
  <si>
    <t>X17459_CD16APC_20mW_01.fcs</t>
  </si>
  <si>
    <t>X17459_CD16APC_25mW_01.fcs</t>
  </si>
  <si>
    <t>X17468_CD16APC_20mW_01.fcs</t>
  </si>
  <si>
    <t>X17468_CD16APC_25mW_01.fcs</t>
  </si>
  <si>
    <t>X17518_CD16APC_20mW_01.fcs</t>
  </si>
  <si>
    <t>X17518_CD16APC_25mW_01.fcs</t>
  </si>
  <si>
    <t>X17518_CD16APC_25mW_02.fcs</t>
  </si>
  <si>
    <t>X17531_CD16APC_20mW_01.fcs</t>
  </si>
  <si>
    <t>X17531_CD16APC_20mW_02.fcs</t>
  </si>
  <si>
    <t>X17531_CD16APC_25mW_01.fcs</t>
  </si>
  <si>
    <t>WBC</t>
  </si>
  <si>
    <t>RBC</t>
  </si>
  <si>
    <t>HGB</t>
  </si>
  <si>
    <t>HCT</t>
  </si>
  <si>
    <t>PLT</t>
  </si>
  <si>
    <t>MCV</t>
  </si>
  <si>
    <t>MCH</t>
  </si>
  <si>
    <t>MCHC</t>
  </si>
  <si>
    <t>RDW</t>
  </si>
  <si>
    <t>NEUTS</t>
  </si>
  <si>
    <t>MONOS</t>
  </si>
  <si>
    <t>BASOS</t>
  </si>
  <si>
    <t>th/cmm</t>
  </si>
  <si>
    <t>mil/cmm</t>
  </si>
  <si>
    <t>gm/dl</t>
  </si>
  <si>
    <t>%</t>
  </si>
  <si>
    <t>fl</t>
  </si>
  <si>
    <t>pg/rbc</t>
  </si>
  <si>
    <t>g/dl</t>
  </si>
  <si>
    <t>th/mm3</t>
  </si>
  <si>
    <t>M9504</t>
  </si>
  <si>
    <t>M15931</t>
  </si>
  <si>
    <t>M16252</t>
  </si>
  <si>
    <t>M10365</t>
  </si>
  <si>
    <t>M9341</t>
  </si>
  <si>
    <t>T32197</t>
  </si>
  <si>
    <t>T31876</t>
  </si>
  <si>
    <t>T27640</t>
  </si>
  <si>
    <t>T29690</t>
  </si>
  <si>
    <t>T32405</t>
  </si>
  <si>
    <t>H43069</t>
  </si>
  <si>
    <t>H49520</t>
  </si>
  <si>
    <t>H49819</t>
  </si>
  <si>
    <t>H44113</t>
  </si>
  <si>
    <t>NM</t>
  </si>
  <si>
    <t>H44197</t>
  </si>
  <si>
    <t>K18079</t>
  </si>
  <si>
    <t>S65744</t>
  </si>
  <si>
    <t>S66001</t>
  </si>
  <si>
    <t>X17468</t>
  </si>
  <si>
    <t>X17459</t>
  </si>
  <si>
    <t>S65841</t>
  </si>
  <si>
    <t>S65506</t>
  </si>
  <si>
    <t>X17531</t>
  </si>
  <si>
    <t>S65683</t>
  </si>
  <si>
    <t>X17518</t>
  </si>
  <si>
    <t>T43051</t>
  </si>
  <si>
    <t>T42237</t>
  </si>
  <si>
    <t>T43017</t>
  </si>
  <si>
    <t>T43034</t>
  </si>
  <si>
    <t>T43694</t>
  </si>
  <si>
    <t>T43466</t>
  </si>
  <si>
    <t>T41603</t>
  </si>
  <si>
    <t>T41675</t>
  </si>
  <si>
    <t>T41891</t>
  </si>
  <si>
    <t>C:\Users\begem\OneDrive\Desktop\General Fluidics\Data\MGH\WBC\140728</t>
  </si>
  <si>
    <t>C:\Users\begem\OneDrive\Desktop\General Fluidics\Data\MGH\WBC\140731</t>
  </si>
  <si>
    <t>`</t>
  </si>
  <si>
    <t>Analysis Type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</si>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</sst>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0.000"/>
    <numFmt numFmtId="188" formatCode="0.0000"/>
    <numFmt numFmtId="189" formatCode="0.0%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6" tint="-0.499984740745262"/>
      <name val="Tahoma"/>
      <family val="2"/>
      <scheme val="minor"/>
    </font>
    <font>
      <sz val="11"/>
      <color rgb="FF000000"/>
      <name val="Tahoma"/>
      <family val="2"/>
      <scheme val="minor"/>
    </font>
    <font>
      <b/>
      <i/>
      <sz val="7.5"/>
      <color rgb="FFFFFFFF"/>
      <name val="Tahoma"/>
      <family val="2"/>
      <scheme val="minor"/>
    </font>
    <font>
      <b/>
      <sz val="11"/>
      <color rgb="FFFFFFFF"/>
      <name val="Tahoma"/>
      <family val="2"/>
      <scheme val="minor"/>
    </font>
    <font>
      <b/>
      <i/>
      <sz val="7.5"/>
      <color theme="1"/>
      <name val="Tahoma"/>
      <family val="2"/>
      <scheme val="minor"/>
    </font>
    <font>
      <b/>
      <i/>
      <sz val="11"/>
      <color rgb="FFFFFFFF"/>
      <name val="Tahoma"/>
      <family val="2"/>
      <scheme val="minor"/>
    </font>
    <font>
      <b/>
      <i/>
      <sz val="14"/>
      <color rgb="FFFFFFFF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BA9E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187" fontId="0" fillId="0" borderId="0" xfId="0" applyNumberFormat="1"/>
    <xf numFmtId="188" fontId="0" fillId="0" borderId="0" xfId="0" applyNumberFormat="1"/>
    <xf numFmtId="2" fontId="0" fillId="0" borderId="0" xfId="0" applyNumberFormat="1"/>
    <xf numFmtId="189" fontId="0" fillId="0" borderId="0" xfId="1" applyNumberFormat="1" applyFont="1"/>
    <xf numFmtId="189" fontId="0" fillId="0" borderId="1" xfId="1" applyNumberFormat="1" applyFont="1" applyFill="1" applyBorder="1"/>
    <xf numFmtId="2" fontId="0" fillId="0" borderId="0" xfId="1" applyNumberFormat="1" applyFont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9" borderId="3" xfId="0" applyFont="1" applyFill="1" applyBorder="1" applyAlignment="1">
      <alignment horizontal="right" vertical="center" wrapText="1"/>
    </xf>
    <xf numFmtId="0" fontId="5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0" borderId="6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89" fontId="0" fillId="2" borderId="0" xfId="1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4" fontId="0" fillId="4" borderId="0" xfId="0" applyNumberFormat="1" applyFill="1"/>
    <xf numFmtId="0" fontId="4" fillId="4" borderId="3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4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4" fillId="9" borderId="0" xfId="0" applyFont="1" applyFill="1" applyBorder="1" applyAlignment="1">
      <alignment horizontal="right" vertical="center" wrapText="1"/>
    </xf>
    <xf numFmtId="0" fontId="0" fillId="10" borderId="0" xfId="0" applyFill="1" applyBorder="1" applyAlignment="1">
      <alignment horizontal="center" wrapText="1"/>
    </xf>
    <xf numFmtId="0" fontId="6" fillId="10" borderId="0" xfId="0" applyFont="1" applyFill="1" applyBorder="1" applyAlignment="1">
      <alignment horizontal="center" wrapText="1"/>
    </xf>
    <xf numFmtId="0" fontId="7" fillId="10" borderId="0" xfId="0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4" fontId="0" fillId="7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10" borderId="4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0" fillId="3" borderId="0" xfId="0" applyNumberFormat="1" applyFill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4" fontId="0" fillId="6" borderId="0" xfId="0" applyNumberFormat="1" applyFill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187" fontId="0" fillId="3" borderId="0" xfId="0" applyNumberFormat="1" applyFill="1" applyAlignment="1">
      <alignment horizontal="center"/>
    </xf>
    <xf numFmtId="188" fontId="0" fillId="3" borderId="0" xfId="0" applyNumberFormat="1" applyFill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187" fontId="0" fillId="2" borderId="0" xfId="0" applyNumberFormat="1" applyFill="1" applyAlignment="1">
      <alignment horizontal="center"/>
    </xf>
    <xf numFmtId="188" fontId="0" fillId="2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center" vertical="center" wrapText="1"/>
    </xf>
    <xf numFmtId="187" fontId="0" fillId="6" borderId="0" xfId="0" applyNumberFormat="1" applyFill="1" applyAlignment="1">
      <alignment horizontal="center"/>
    </xf>
    <xf numFmtId="188" fontId="0" fillId="6" borderId="0" xfId="0" applyNumberFormat="1" applyFill="1" applyAlignment="1">
      <alignment horizontal="center"/>
    </xf>
    <xf numFmtId="0" fontId="8" fillId="11" borderId="3" xfId="0" applyFont="1" applyFill="1" applyBorder="1" applyAlignment="1">
      <alignment horizontal="center" vertical="center" wrapText="1"/>
    </xf>
    <xf numFmtId="187" fontId="0" fillId="4" borderId="0" xfId="0" applyNumberFormat="1" applyFill="1" applyAlignment="1">
      <alignment horizontal="center"/>
    </xf>
    <xf numFmtId="188" fontId="0" fillId="4" borderId="0" xfId="0" applyNumberFormat="1" applyFill="1" applyAlignment="1">
      <alignment horizontal="center"/>
    </xf>
    <xf numFmtId="187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89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0"/>
  <sheetViews>
    <sheetView tabSelected="1" zoomScale="80" zoomScaleNormal="80" workbookViewId="0">
      <pane ySplit="1" topLeftCell="A32" activePane="bottomLeft" state="frozen"/>
      <selection pane="bottomLeft" activeCell="C34" sqref="C34"/>
    </sheetView>
  </sheetViews>
  <sheetFormatPr defaultRowHeight="14.25" x14ac:dyDescent="0.2"/>
  <cols>
    <col min="1" max="1" width="53.125" customWidth="1"/>
    <col min="2" max="2" width="36.625" customWidth="1"/>
    <col min="3" max="3" width="79.625" customWidth="1"/>
    <col min="4" max="4" width="20.25" customWidth="1"/>
    <col min="15" max="15" width="14.625" customWidth="1"/>
    <col min="19" max="19" width="11" customWidth="1"/>
  </cols>
  <sheetData>
    <row r="1" spans="1:42" x14ac:dyDescent="0.2">
      <c r="A1" s="41" t="s">
        <v>217</v>
      </c>
      <c r="B1" s="41" t="s">
        <v>56</v>
      </c>
      <c r="C1" s="41" t="s">
        <v>57</v>
      </c>
      <c r="D1" s="42" t="s">
        <v>216</v>
      </c>
      <c r="E1" s="43" t="s">
        <v>36</v>
      </c>
      <c r="F1" s="43" t="s">
        <v>37</v>
      </c>
      <c r="G1" s="43" t="s">
        <v>38</v>
      </c>
      <c r="H1" s="43" t="s">
        <v>78</v>
      </c>
      <c r="I1" s="44" t="s">
        <v>79</v>
      </c>
      <c r="J1" s="44" t="s">
        <v>80</v>
      </c>
      <c r="K1" s="44" t="s">
        <v>81</v>
      </c>
      <c r="L1" s="44" t="s">
        <v>82</v>
      </c>
      <c r="M1" s="20"/>
      <c r="O1" s="41" t="s">
        <v>0</v>
      </c>
      <c r="P1" s="41" t="s">
        <v>1</v>
      </c>
      <c r="Q1" s="41" t="s">
        <v>2</v>
      </c>
      <c r="R1" s="41" t="s">
        <v>3</v>
      </c>
      <c r="S1" s="41" t="s">
        <v>4</v>
      </c>
      <c r="T1" s="41" t="s">
        <v>5</v>
      </c>
      <c r="U1" s="41" t="s">
        <v>6</v>
      </c>
      <c r="V1" s="20"/>
      <c r="W1" s="41"/>
      <c r="X1" s="41"/>
      <c r="Y1" s="41"/>
      <c r="Z1" s="41"/>
      <c r="AA1" s="41"/>
      <c r="AB1" s="41"/>
      <c r="AC1" s="1"/>
      <c r="AD1" s="1"/>
      <c r="AE1" s="1"/>
      <c r="AF1" s="1"/>
      <c r="AG1" s="1"/>
      <c r="AH1" s="1"/>
      <c r="AI1" s="1"/>
      <c r="AJ1" s="1"/>
      <c r="AK1" s="1"/>
      <c r="AL1" s="1"/>
      <c r="AM1" s="6"/>
      <c r="AN1" s="6"/>
      <c r="AO1" s="6"/>
      <c r="AP1" s="6"/>
    </row>
    <row r="2" spans="1:42" x14ac:dyDescent="0.2">
      <c r="A2" s="21" t="s">
        <v>7</v>
      </c>
      <c r="B2" s="45">
        <v>41844</v>
      </c>
      <c r="C2" s="20" t="s">
        <v>58</v>
      </c>
      <c r="D2" s="20"/>
      <c r="E2" s="20"/>
      <c r="F2" s="20"/>
      <c r="G2" s="20"/>
      <c r="H2" s="20"/>
      <c r="I2" s="20"/>
      <c r="J2" s="20"/>
      <c r="K2" s="20"/>
      <c r="L2" s="46"/>
      <c r="M2" s="46"/>
      <c r="N2" s="4"/>
      <c r="O2" s="20">
        <v>1.5092000000000001</v>
      </c>
      <c r="P2" s="20">
        <v>2.0619999999999998</v>
      </c>
      <c r="Q2" s="20">
        <v>27</v>
      </c>
      <c r="R2" s="77">
        <f t="shared" ref="R2:R29" si="0">(P2-O2)/1.045</f>
        <v>0.52899521531100457</v>
      </c>
      <c r="S2" s="78">
        <f t="shared" ref="S2:S29" si="1">R2/Q2</f>
        <v>1.9592415381889057E-2</v>
      </c>
      <c r="T2" s="20">
        <v>0.46</v>
      </c>
      <c r="U2" s="20">
        <v>0.5</v>
      </c>
      <c r="V2" s="20"/>
      <c r="W2" s="20"/>
      <c r="X2" s="20"/>
      <c r="Y2" s="20"/>
      <c r="Z2" s="20"/>
      <c r="AA2" s="20"/>
      <c r="AB2" s="20"/>
    </row>
    <row r="3" spans="1:42" x14ac:dyDescent="0.2">
      <c r="A3" s="21" t="s">
        <v>8</v>
      </c>
      <c r="B3" s="45">
        <v>41844</v>
      </c>
      <c r="C3" s="20" t="s">
        <v>58</v>
      </c>
      <c r="D3" s="20"/>
      <c r="E3" s="20"/>
      <c r="F3" s="20"/>
      <c r="G3" s="20"/>
      <c r="H3" s="20"/>
      <c r="I3" s="20"/>
      <c r="J3" s="20"/>
      <c r="K3" s="20"/>
      <c r="L3" s="20"/>
      <c r="M3" s="20"/>
      <c r="O3" s="20">
        <v>1.5092000000000001</v>
      </c>
      <c r="P3" s="20">
        <v>2.0619999999999998</v>
      </c>
      <c r="Q3" s="20">
        <v>27</v>
      </c>
      <c r="R3" s="77">
        <f t="shared" si="0"/>
        <v>0.52899521531100457</v>
      </c>
      <c r="S3" s="78">
        <f t="shared" si="1"/>
        <v>1.9592415381889057E-2</v>
      </c>
      <c r="T3" s="20">
        <v>0.46</v>
      </c>
      <c r="U3" s="20">
        <v>0.5</v>
      </c>
      <c r="V3" s="20"/>
      <c r="W3" s="20"/>
      <c r="X3" s="20"/>
      <c r="Y3" s="20"/>
      <c r="Z3" s="20"/>
      <c r="AA3" s="20"/>
      <c r="AB3" s="20"/>
    </row>
    <row r="4" spans="1:42" x14ac:dyDescent="0.2">
      <c r="A4" s="21" t="s">
        <v>9</v>
      </c>
      <c r="B4" s="45">
        <v>41844</v>
      </c>
      <c r="C4" s="20" t="s">
        <v>58</v>
      </c>
      <c r="D4" s="20"/>
      <c r="E4" s="20"/>
      <c r="F4" s="20"/>
      <c r="G4" s="20"/>
      <c r="H4" s="20"/>
      <c r="I4" s="20"/>
      <c r="J4" s="20"/>
      <c r="K4" s="20"/>
      <c r="L4" s="20"/>
      <c r="M4" s="20"/>
      <c r="O4" s="20">
        <v>1.5092000000000001</v>
      </c>
      <c r="P4" s="20">
        <v>2.0619999999999998</v>
      </c>
      <c r="Q4" s="20">
        <v>27</v>
      </c>
      <c r="R4" s="77">
        <f t="shared" si="0"/>
        <v>0.52899521531100457</v>
      </c>
      <c r="S4" s="78">
        <f t="shared" si="1"/>
        <v>1.9592415381889057E-2</v>
      </c>
      <c r="T4" s="20">
        <v>0.46</v>
      </c>
      <c r="U4" s="20">
        <v>0.5</v>
      </c>
      <c r="V4" s="20"/>
      <c r="W4" s="20"/>
      <c r="X4" s="20"/>
      <c r="Y4" s="20"/>
      <c r="Z4" s="20"/>
      <c r="AA4" s="20"/>
      <c r="AB4" s="20"/>
    </row>
    <row r="5" spans="1:42" x14ac:dyDescent="0.2">
      <c r="A5" s="21" t="s">
        <v>10</v>
      </c>
      <c r="B5" s="45">
        <v>41844</v>
      </c>
      <c r="C5" s="20" t="s">
        <v>58</v>
      </c>
      <c r="D5" s="20"/>
      <c r="E5" s="20"/>
      <c r="F5" s="20"/>
      <c r="G5" s="20"/>
      <c r="H5" s="20"/>
      <c r="I5" s="20"/>
      <c r="J5" s="20"/>
      <c r="K5" s="20"/>
      <c r="L5" s="20"/>
      <c r="M5" s="20"/>
      <c r="O5" s="20">
        <v>1.5092000000000001</v>
      </c>
      <c r="P5" s="20">
        <v>2.0619999999999998</v>
      </c>
      <c r="Q5" s="20">
        <v>27</v>
      </c>
      <c r="R5" s="77">
        <f t="shared" si="0"/>
        <v>0.52899521531100457</v>
      </c>
      <c r="S5" s="78">
        <f t="shared" si="1"/>
        <v>1.9592415381889057E-2</v>
      </c>
      <c r="T5" s="20">
        <v>0.46</v>
      </c>
      <c r="U5" s="20">
        <v>0.5</v>
      </c>
      <c r="V5" s="20"/>
      <c r="W5" s="20"/>
      <c r="X5" s="20"/>
      <c r="Y5" s="20"/>
      <c r="Z5" s="20"/>
      <c r="AA5" s="20"/>
      <c r="AB5" s="20"/>
    </row>
    <row r="6" spans="1:42" x14ac:dyDescent="0.2">
      <c r="A6" s="24" t="s">
        <v>11</v>
      </c>
      <c r="B6" s="45">
        <v>41844</v>
      </c>
      <c r="C6" s="20" t="s">
        <v>58</v>
      </c>
      <c r="D6" s="20"/>
      <c r="E6" s="20"/>
      <c r="F6" s="20"/>
      <c r="G6" s="20"/>
      <c r="H6" s="20"/>
      <c r="I6" s="20"/>
      <c r="J6" s="20"/>
      <c r="K6" s="20"/>
      <c r="L6" s="46"/>
      <c r="M6" s="46"/>
      <c r="N6" s="4"/>
      <c r="O6" s="20">
        <v>1.5251999999999999</v>
      </c>
      <c r="P6" s="20">
        <v>1.73</v>
      </c>
      <c r="Q6" s="20">
        <v>7</v>
      </c>
      <c r="R6" s="77">
        <f t="shared" si="0"/>
        <v>0.19598086124401923</v>
      </c>
      <c r="S6" s="78">
        <f t="shared" si="1"/>
        <v>2.7997265892002746E-2</v>
      </c>
      <c r="T6" s="20">
        <v>0.46</v>
      </c>
      <c r="U6" s="20">
        <v>0.5</v>
      </c>
      <c r="V6" s="20"/>
      <c r="W6" s="20"/>
      <c r="X6" s="20"/>
      <c r="Y6" s="20"/>
      <c r="Z6" s="20"/>
      <c r="AA6" s="20"/>
      <c r="AB6" s="20"/>
    </row>
    <row r="7" spans="1:42" x14ac:dyDescent="0.2">
      <c r="A7" s="24" t="s">
        <v>12</v>
      </c>
      <c r="B7" s="45">
        <v>41844</v>
      </c>
      <c r="C7" s="20" t="s">
        <v>58</v>
      </c>
      <c r="D7" s="20"/>
      <c r="E7" s="20"/>
      <c r="F7" s="20"/>
      <c r="G7" s="20"/>
      <c r="H7" s="20"/>
      <c r="I7" s="20"/>
      <c r="J7" s="20"/>
      <c r="K7" s="20"/>
      <c r="L7" s="20"/>
      <c r="M7" s="20"/>
      <c r="O7" s="20">
        <v>1.5251999999999999</v>
      </c>
      <c r="P7" s="20">
        <v>1.73</v>
      </c>
      <c r="Q7" s="20">
        <v>7</v>
      </c>
      <c r="R7" s="77">
        <f t="shared" si="0"/>
        <v>0.19598086124401923</v>
      </c>
      <c r="S7" s="78">
        <f t="shared" si="1"/>
        <v>2.7997265892002746E-2</v>
      </c>
      <c r="T7" s="20">
        <v>0.46</v>
      </c>
      <c r="U7" s="20">
        <v>0.5</v>
      </c>
      <c r="V7" s="20"/>
      <c r="W7" s="20"/>
      <c r="X7" s="20"/>
      <c r="Y7" s="20"/>
      <c r="Z7" s="20"/>
      <c r="AA7" s="20"/>
      <c r="AB7" s="20"/>
    </row>
    <row r="8" spans="1:42" x14ac:dyDescent="0.2">
      <c r="A8" s="24" t="s">
        <v>13</v>
      </c>
      <c r="B8" s="45">
        <v>41844</v>
      </c>
      <c r="C8" s="20" t="s">
        <v>58</v>
      </c>
      <c r="D8" s="20"/>
      <c r="E8" s="20"/>
      <c r="F8" s="20"/>
      <c r="G8" s="20"/>
      <c r="H8" s="20"/>
      <c r="I8" s="20"/>
      <c r="J8" s="20"/>
      <c r="K8" s="20"/>
      <c r="L8" s="20"/>
      <c r="M8" s="20"/>
      <c r="O8" s="20">
        <v>1.5205</v>
      </c>
      <c r="P8" s="20">
        <v>1.7234</v>
      </c>
      <c r="Q8" s="20">
        <v>7</v>
      </c>
      <c r="R8" s="77">
        <f t="shared" si="0"/>
        <v>0.1941626794258374</v>
      </c>
      <c r="S8" s="78">
        <f t="shared" si="1"/>
        <v>2.7737525632262484E-2</v>
      </c>
      <c r="T8" s="20">
        <v>0.46</v>
      </c>
      <c r="U8" s="20">
        <v>0.5</v>
      </c>
      <c r="V8" s="20"/>
      <c r="W8" s="20"/>
      <c r="X8" s="20"/>
      <c r="Y8" s="20"/>
      <c r="Z8" s="20"/>
      <c r="AA8" s="20"/>
      <c r="AB8" s="20"/>
    </row>
    <row r="9" spans="1:42" x14ac:dyDescent="0.2">
      <c r="A9" s="24" t="s">
        <v>14</v>
      </c>
      <c r="B9" s="45">
        <v>41844</v>
      </c>
      <c r="C9" s="20" t="s">
        <v>58</v>
      </c>
      <c r="D9" s="20"/>
      <c r="E9" s="20"/>
      <c r="F9" s="20"/>
      <c r="G9" s="20"/>
      <c r="H9" s="20"/>
      <c r="I9" s="20"/>
      <c r="J9" s="20"/>
      <c r="K9" s="20"/>
      <c r="L9" s="20"/>
      <c r="M9" s="20"/>
      <c r="O9" s="20">
        <v>1.5205</v>
      </c>
      <c r="P9" s="20">
        <v>1.7234</v>
      </c>
      <c r="Q9" s="20">
        <v>7</v>
      </c>
      <c r="R9" s="77">
        <f t="shared" si="0"/>
        <v>0.1941626794258374</v>
      </c>
      <c r="S9" s="78">
        <f t="shared" si="1"/>
        <v>2.7737525632262484E-2</v>
      </c>
      <c r="T9" s="20">
        <v>0.46</v>
      </c>
      <c r="U9" s="20">
        <v>0.5</v>
      </c>
      <c r="V9" s="20"/>
      <c r="W9" s="20"/>
      <c r="X9" s="20"/>
      <c r="Y9" s="20"/>
      <c r="Z9" s="20"/>
      <c r="AA9" s="20"/>
      <c r="AB9" s="20"/>
    </row>
    <row r="10" spans="1:42" x14ac:dyDescent="0.2">
      <c r="A10" s="24" t="s">
        <v>15</v>
      </c>
      <c r="B10" s="45">
        <v>41844</v>
      </c>
      <c r="C10" s="20" t="s">
        <v>58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O10" s="20">
        <v>1.5205</v>
      </c>
      <c r="P10" s="20">
        <v>1.7234</v>
      </c>
      <c r="Q10" s="20">
        <v>7</v>
      </c>
      <c r="R10" s="77">
        <f t="shared" si="0"/>
        <v>0.1941626794258374</v>
      </c>
      <c r="S10" s="78">
        <f t="shared" si="1"/>
        <v>2.7737525632262484E-2</v>
      </c>
      <c r="T10" s="20">
        <v>0.46</v>
      </c>
      <c r="U10" s="20">
        <v>0.5</v>
      </c>
      <c r="V10" s="20"/>
      <c r="W10" s="20"/>
      <c r="X10" s="20"/>
      <c r="Y10" s="20"/>
      <c r="Z10" s="20"/>
      <c r="AA10" s="20"/>
      <c r="AB10" s="20"/>
    </row>
    <row r="11" spans="1:42" x14ac:dyDescent="0.2">
      <c r="A11" s="24" t="s">
        <v>16</v>
      </c>
      <c r="B11" s="45">
        <v>41844</v>
      </c>
      <c r="C11" s="20" t="s">
        <v>58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O11" s="20">
        <v>1.5205</v>
      </c>
      <c r="P11" s="20">
        <v>1.7234</v>
      </c>
      <c r="Q11" s="20">
        <v>7</v>
      </c>
      <c r="R11" s="77">
        <f t="shared" si="0"/>
        <v>0.1941626794258374</v>
      </c>
      <c r="S11" s="78">
        <f t="shared" si="1"/>
        <v>2.7737525632262484E-2</v>
      </c>
      <c r="T11" s="20">
        <v>0.46</v>
      </c>
      <c r="U11" s="20">
        <v>0.5</v>
      </c>
      <c r="V11" s="20"/>
      <c r="W11" s="20"/>
      <c r="X11" s="20"/>
      <c r="Y11" s="20"/>
      <c r="Z11" s="20"/>
      <c r="AA11" s="20"/>
      <c r="AB11" s="20"/>
    </row>
    <row r="12" spans="1:42" x14ac:dyDescent="0.2">
      <c r="A12" s="21" t="s">
        <v>17</v>
      </c>
      <c r="B12" s="45">
        <v>41844</v>
      </c>
      <c r="C12" s="20" t="s">
        <v>58</v>
      </c>
      <c r="D12" s="20"/>
      <c r="E12" s="20"/>
      <c r="F12" s="20"/>
      <c r="G12" s="20"/>
      <c r="H12" s="20"/>
      <c r="I12" s="20"/>
      <c r="J12" s="20"/>
      <c r="K12" s="20"/>
      <c r="L12" s="46"/>
      <c r="M12" s="46"/>
      <c r="N12" s="4"/>
      <c r="O12" s="20">
        <v>1.5204</v>
      </c>
      <c r="P12" s="20">
        <v>1.7015</v>
      </c>
      <c r="Q12" s="20">
        <v>6</v>
      </c>
      <c r="R12" s="77">
        <f t="shared" si="0"/>
        <v>0.17330143540669862</v>
      </c>
      <c r="S12" s="78">
        <f t="shared" si="1"/>
        <v>2.8883572567783105E-2</v>
      </c>
      <c r="T12" s="20">
        <v>0.46</v>
      </c>
      <c r="U12" s="20">
        <v>0.5</v>
      </c>
      <c r="V12" s="20"/>
      <c r="W12" s="20"/>
      <c r="X12" s="20"/>
      <c r="Y12" s="20"/>
      <c r="Z12" s="20"/>
      <c r="AA12" s="20"/>
      <c r="AB12" s="20"/>
    </row>
    <row r="13" spans="1:42" x14ac:dyDescent="0.2">
      <c r="A13" s="21" t="s">
        <v>18</v>
      </c>
      <c r="B13" s="45">
        <v>41844</v>
      </c>
      <c r="C13" s="20" t="s">
        <v>58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O13" s="20">
        <v>1.5204</v>
      </c>
      <c r="P13" s="20">
        <v>1.7015</v>
      </c>
      <c r="Q13" s="20">
        <v>6</v>
      </c>
      <c r="R13" s="77">
        <f t="shared" si="0"/>
        <v>0.17330143540669862</v>
      </c>
      <c r="S13" s="78">
        <f t="shared" si="1"/>
        <v>2.8883572567783105E-2</v>
      </c>
      <c r="T13" s="20">
        <v>0.46</v>
      </c>
      <c r="U13" s="20">
        <v>0.5</v>
      </c>
      <c r="V13" s="20"/>
      <c r="W13" s="20"/>
      <c r="X13" s="20"/>
      <c r="Y13" s="20"/>
      <c r="Z13" s="20"/>
      <c r="AA13" s="20"/>
      <c r="AB13" s="20"/>
    </row>
    <row r="14" spans="1:42" x14ac:dyDescent="0.2">
      <c r="A14" s="21" t="s">
        <v>19</v>
      </c>
      <c r="B14" s="45">
        <v>41844</v>
      </c>
      <c r="C14" s="20" t="s">
        <v>58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O14" s="20">
        <v>1.5204</v>
      </c>
      <c r="P14" s="20">
        <v>1.7015</v>
      </c>
      <c r="Q14" s="20">
        <v>6</v>
      </c>
      <c r="R14" s="77">
        <f t="shared" si="0"/>
        <v>0.17330143540669862</v>
      </c>
      <c r="S14" s="78">
        <f t="shared" si="1"/>
        <v>2.8883572567783105E-2</v>
      </c>
      <c r="T14" s="20">
        <v>0.46</v>
      </c>
      <c r="U14" s="20">
        <v>0.5</v>
      </c>
      <c r="V14" s="20"/>
      <c r="W14" s="20"/>
      <c r="X14" s="20"/>
      <c r="Y14" s="20"/>
      <c r="Z14" s="20"/>
      <c r="AA14" s="20"/>
      <c r="AB14" s="20"/>
    </row>
    <row r="15" spans="1:42" x14ac:dyDescent="0.2">
      <c r="A15" s="21" t="s">
        <v>20</v>
      </c>
      <c r="B15" s="45">
        <v>41844</v>
      </c>
      <c r="C15" s="20" t="s">
        <v>58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O15" s="20">
        <v>1.5224</v>
      </c>
      <c r="P15" s="20">
        <v>1.7613000000000001</v>
      </c>
      <c r="Q15" s="20">
        <v>8</v>
      </c>
      <c r="R15" s="77">
        <f t="shared" si="0"/>
        <v>0.22861244019138768</v>
      </c>
      <c r="S15" s="78">
        <f t="shared" si="1"/>
        <v>2.857655502392346E-2</v>
      </c>
      <c r="T15" s="20">
        <v>0.46</v>
      </c>
      <c r="U15" s="20">
        <v>0.5</v>
      </c>
      <c r="V15" s="20"/>
      <c r="W15" s="20"/>
      <c r="X15" s="20"/>
      <c r="Y15" s="20"/>
      <c r="Z15" s="20"/>
      <c r="AA15" s="20"/>
      <c r="AB15" s="20"/>
    </row>
    <row r="16" spans="1:42" x14ac:dyDescent="0.2">
      <c r="A16" s="21" t="s">
        <v>21</v>
      </c>
      <c r="B16" s="45">
        <v>41844</v>
      </c>
      <c r="C16" s="20" t="s">
        <v>58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O16" s="20">
        <v>1.5224</v>
      </c>
      <c r="P16" s="20">
        <v>1.7613000000000001</v>
      </c>
      <c r="Q16" s="20">
        <v>8</v>
      </c>
      <c r="R16" s="77">
        <f t="shared" si="0"/>
        <v>0.22861244019138768</v>
      </c>
      <c r="S16" s="78">
        <f t="shared" si="1"/>
        <v>2.857655502392346E-2</v>
      </c>
      <c r="T16" s="20">
        <v>0.46</v>
      </c>
      <c r="U16" s="20">
        <v>0.5</v>
      </c>
      <c r="V16" s="20"/>
      <c r="W16" s="20"/>
      <c r="X16" s="20"/>
      <c r="Y16" s="20"/>
      <c r="Z16" s="20"/>
      <c r="AA16" s="20"/>
      <c r="AB16" s="20"/>
    </row>
    <row r="17" spans="1:36" x14ac:dyDescent="0.2">
      <c r="A17" s="21" t="s">
        <v>22</v>
      </c>
      <c r="B17" s="45">
        <v>41844</v>
      </c>
      <c r="C17" s="20" t="s">
        <v>58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O17" s="20">
        <v>1.5224</v>
      </c>
      <c r="P17" s="20">
        <v>1.7613000000000001</v>
      </c>
      <c r="Q17" s="20">
        <v>8</v>
      </c>
      <c r="R17" s="77">
        <f t="shared" si="0"/>
        <v>0.22861244019138768</v>
      </c>
      <c r="S17" s="78">
        <f t="shared" si="1"/>
        <v>2.857655502392346E-2</v>
      </c>
      <c r="T17" s="20">
        <v>0.46</v>
      </c>
      <c r="U17" s="20">
        <v>0.5</v>
      </c>
      <c r="V17" s="20"/>
      <c r="W17" s="20"/>
      <c r="X17" s="20"/>
      <c r="Y17" s="20"/>
      <c r="Z17" s="20"/>
      <c r="AA17" s="20"/>
      <c r="AB17" s="20"/>
    </row>
    <row r="18" spans="1:36" x14ac:dyDescent="0.2">
      <c r="A18" s="39" t="s">
        <v>23</v>
      </c>
      <c r="B18" s="45">
        <v>41844</v>
      </c>
      <c r="C18" s="20" t="s">
        <v>58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O18" s="20">
        <v>1.5119</v>
      </c>
      <c r="P18" s="20">
        <v>1.8011999999999999</v>
      </c>
      <c r="Q18" s="20">
        <v>10</v>
      </c>
      <c r="R18" s="77">
        <f t="shared" si="0"/>
        <v>0.27684210526315783</v>
      </c>
      <c r="S18" s="78">
        <f t="shared" si="1"/>
        <v>2.7684210526315783E-2</v>
      </c>
      <c r="T18" s="20">
        <v>0.45</v>
      </c>
      <c r="U18" s="20">
        <v>0.5</v>
      </c>
      <c r="V18" s="20"/>
      <c r="W18" s="20"/>
      <c r="X18" s="20"/>
      <c r="Y18" s="20"/>
      <c r="Z18" s="20"/>
      <c r="AA18" s="20"/>
      <c r="AB18" s="20"/>
    </row>
    <row r="19" spans="1:36" x14ac:dyDescent="0.2">
      <c r="A19" s="39" t="s">
        <v>24</v>
      </c>
      <c r="B19" s="45">
        <v>41844</v>
      </c>
      <c r="C19" s="20" t="s">
        <v>58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O19" s="20">
        <v>1.5119</v>
      </c>
      <c r="P19" s="20">
        <v>1.8011999999999999</v>
      </c>
      <c r="Q19" s="20">
        <v>10</v>
      </c>
      <c r="R19" s="77">
        <f t="shared" si="0"/>
        <v>0.27684210526315783</v>
      </c>
      <c r="S19" s="78">
        <f t="shared" si="1"/>
        <v>2.7684210526315783E-2</v>
      </c>
      <c r="T19" s="20">
        <v>0.45</v>
      </c>
      <c r="U19" s="20">
        <v>0.5</v>
      </c>
      <c r="V19" s="20"/>
      <c r="W19" s="20"/>
      <c r="X19" s="20"/>
      <c r="Y19" s="20"/>
      <c r="Z19" s="20"/>
      <c r="AA19" s="20"/>
      <c r="AB19" s="20"/>
    </row>
    <row r="20" spans="1:36" x14ac:dyDescent="0.2">
      <c r="A20" s="39" t="s">
        <v>25</v>
      </c>
      <c r="B20" s="45">
        <v>41844</v>
      </c>
      <c r="C20" s="20" t="s">
        <v>58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O20" s="20">
        <v>1.5158</v>
      </c>
      <c r="P20" s="20">
        <v>1.7997000000000001</v>
      </c>
      <c r="Q20" s="20">
        <v>10</v>
      </c>
      <c r="R20" s="77">
        <f t="shared" si="0"/>
        <v>0.2716746411483254</v>
      </c>
      <c r="S20" s="78">
        <f t="shared" si="1"/>
        <v>2.7167464114832542E-2</v>
      </c>
      <c r="T20" s="20">
        <v>0.45</v>
      </c>
      <c r="U20" s="20">
        <v>0.5</v>
      </c>
      <c r="V20" s="20"/>
      <c r="W20" s="20"/>
      <c r="X20" s="20"/>
      <c r="Y20" s="20"/>
      <c r="Z20" s="20"/>
      <c r="AA20" s="20"/>
      <c r="AB20" s="20"/>
    </row>
    <row r="21" spans="1:36" x14ac:dyDescent="0.2">
      <c r="A21" s="39" t="s">
        <v>26</v>
      </c>
      <c r="B21" s="45">
        <v>41844</v>
      </c>
      <c r="C21" s="20" t="s">
        <v>58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O21" s="20">
        <v>1.5158</v>
      </c>
      <c r="P21" s="20">
        <v>1.7997000000000001</v>
      </c>
      <c r="Q21" s="20">
        <v>10</v>
      </c>
      <c r="R21" s="77">
        <f t="shared" si="0"/>
        <v>0.2716746411483254</v>
      </c>
      <c r="S21" s="78">
        <f t="shared" si="1"/>
        <v>2.7167464114832542E-2</v>
      </c>
      <c r="T21" s="20">
        <v>0.45</v>
      </c>
      <c r="U21" s="20">
        <v>0.5</v>
      </c>
      <c r="V21" s="20"/>
      <c r="W21" s="20"/>
      <c r="X21" s="20"/>
      <c r="Y21" s="20"/>
      <c r="Z21" s="20"/>
      <c r="AA21" s="20"/>
      <c r="AB21" s="20"/>
    </row>
    <row r="22" spans="1:36" x14ac:dyDescent="0.2">
      <c r="A22" s="39" t="s">
        <v>27</v>
      </c>
      <c r="B22" s="45">
        <v>41844</v>
      </c>
      <c r="C22" s="20" t="s">
        <v>58</v>
      </c>
      <c r="D22" s="20"/>
      <c r="E22" s="20"/>
      <c r="F22" s="20"/>
      <c r="G22" s="20"/>
      <c r="H22" s="20"/>
      <c r="I22" s="47"/>
      <c r="J22" s="20"/>
      <c r="K22" s="20"/>
      <c r="L22" s="20"/>
      <c r="M22" s="20"/>
      <c r="O22" s="20">
        <v>1.5107999999999999</v>
      </c>
      <c r="P22" s="20">
        <v>1.8146</v>
      </c>
      <c r="Q22" s="20">
        <v>10.5</v>
      </c>
      <c r="R22" s="77">
        <f t="shared" si="0"/>
        <v>0.29071770334928237</v>
      </c>
      <c r="S22" s="78">
        <f t="shared" si="1"/>
        <v>2.7687400318979274E-2</v>
      </c>
      <c r="T22" s="20">
        <v>0.45</v>
      </c>
      <c r="U22" s="20">
        <v>0.5</v>
      </c>
      <c r="V22" s="20"/>
      <c r="W22" s="20"/>
      <c r="X22" s="20"/>
      <c r="Y22" s="20"/>
      <c r="Z22" s="20"/>
      <c r="AA22" s="20"/>
      <c r="AB22" s="20"/>
    </row>
    <row r="23" spans="1:36" x14ac:dyDescent="0.2">
      <c r="A23" s="39" t="s">
        <v>28</v>
      </c>
      <c r="B23" s="45">
        <v>41844</v>
      </c>
      <c r="C23" s="20" t="s">
        <v>58</v>
      </c>
      <c r="D23" s="20"/>
      <c r="E23" s="20"/>
      <c r="F23" s="20"/>
      <c r="G23" s="20"/>
      <c r="H23" s="20"/>
      <c r="I23" s="20" t="s">
        <v>42</v>
      </c>
      <c r="J23" s="20" t="s">
        <v>43</v>
      </c>
      <c r="K23" s="20" t="s">
        <v>36</v>
      </c>
      <c r="L23" s="20" t="s">
        <v>44</v>
      </c>
      <c r="M23" s="20"/>
      <c r="O23" s="20">
        <v>1.5107999999999999</v>
      </c>
      <c r="P23" s="20">
        <v>1.8146</v>
      </c>
      <c r="Q23" s="20">
        <v>10.5</v>
      </c>
      <c r="R23" s="77">
        <f t="shared" si="0"/>
        <v>0.29071770334928237</v>
      </c>
      <c r="S23" s="78">
        <f t="shared" si="1"/>
        <v>2.7687400318979274E-2</v>
      </c>
      <c r="T23" s="20">
        <v>0.46</v>
      </c>
      <c r="U23" s="20">
        <v>0.5</v>
      </c>
      <c r="V23" s="20"/>
      <c r="W23" s="20"/>
      <c r="X23" s="20"/>
      <c r="Y23" s="20"/>
      <c r="Z23" s="20"/>
      <c r="AA23" s="20"/>
      <c r="AB23" s="20"/>
    </row>
    <row r="24" spans="1:36" x14ac:dyDescent="0.2">
      <c r="A24" s="39" t="s">
        <v>29</v>
      </c>
      <c r="B24" s="45">
        <v>41844</v>
      </c>
      <c r="C24" s="20" t="s">
        <v>58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O24" s="20">
        <v>1.5107999999999999</v>
      </c>
      <c r="P24" s="20">
        <v>1.8146</v>
      </c>
      <c r="Q24" s="20">
        <v>10.5</v>
      </c>
      <c r="R24" s="77">
        <f t="shared" si="0"/>
        <v>0.29071770334928237</v>
      </c>
      <c r="S24" s="78">
        <f t="shared" si="1"/>
        <v>2.7687400318979274E-2</v>
      </c>
      <c r="T24" s="20">
        <v>0.46</v>
      </c>
      <c r="U24" s="20">
        <v>0.5</v>
      </c>
      <c r="V24" s="20"/>
      <c r="W24" s="20"/>
      <c r="X24" s="20"/>
      <c r="Y24" s="20"/>
      <c r="Z24" s="20"/>
      <c r="AA24" s="20"/>
      <c r="AB24" s="20"/>
    </row>
    <row r="25" spans="1:36" x14ac:dyDescent="0.2">
      <c r="A25" s="24" t="s">
        <v>30</v>
      </c>
      <c r="B25" s="45">
        <v>41844</v>
      </c>
      <c r="C25" s="20" t="s">
        <v>58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O25" s="20">
        <v>1.5188999999999999</v>
      </c>
      <c r="P25" s="20">
        <v>2.1</v>
      </c>
      <c r="Q25" s="20">
        <v>20</v>
      </c>
      <c r="R25" s="77">
        <f t="shared" si="0"/>
        <v>0.55607655502392361</v>
      </c>
      <c r="S25" s="78">
        <f t="shared" si="1"/>
        <v>2.7803827751196181E-2</v>
      </c>
      <c r="T25" s="20">
        <v>0.46</v>
      </c>
      <c r="U25" s="20">
        <v>0.5</v>
      </c>
      <c r="V25" s="20"/>
      <c r="W25" s="20"/>
      <c r="X25" s="20"/>
      <c r="Y25" s="20"/>
      <c r="Z25" s="20"/>
      <c r="AA25" s="20"/>
      <c r="AB25" s="20"/>
    </row>
    <row r="26" spans="1:36" x14ac:dyDescent="0.2">
      <c r="A26" s="24" t="s">
        <v>31</v>
      </c>
      <c r="B26" s="45">
        <v>41844</v>
      </c>
      <c r="C26" s="20" t="s">
        <v>58</v>
      </c>
      <c r="D26" s="20"/>
      <c r="E26" s="20"/>
      <c r="F26" s="20"/>
      <c r="G26" s="20"/>
      <c r="H26" s="20"/>
      <c r="I26" s="20"/>
      <c r="J26" s="20"/>
      <c r="K26" s="48"/>
      <c r="L26" s="20"/>
      <c r="M26" s="20"/>
      <c r="O26" s="20">
        <v>1.5188999999999999</v>
      </c>
      <c r="P26" s="20">
        <v>2.1</v>
      </c>
      <c r="Q26" s="20">
        <v>20</v>
      </c>
      <c r="R26" s="77">
        <f t="shared" si="0"/>
        <v>0.55607655502392361</v>
      </c>
      <c r="S26" s="78">
        <f t="shared" si="1"/>
        <v>2.7803827751196181E-2</v>
      </c>
      <c r="T26" s="20">
        <v>0.46</v>
      </c>
      <c r="U26" s="20">
        <v>0.5</v>
      </c>
      <c r="V26" s="20"/>
      <c r="W26" s="20"/>
      <c r="X26" s="20"/>
      <c r="Y26" s="20"/>
      <c r="Z26" s="20"/>
      <c r="AA26" s="20"/>
      <c r="AB26" s="20"/>
    </row>
    <row r="27" spans="1:36" x14ac:dyDescent="0.2">
      <c r="A27" s="24" t="s">
        <v>32</v>
      </c>
      <c r="B27" s="45">
        <v>41844</v>
      </c>
      <c r="C27" s="20" t="s">
        <v>58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O27" s="20">
        <v>1.5188999999999999</v>
      </c>
      <c r="P27" s="20">
        <v>2.1</v>
      </c>
      <c r="Q27" s="20">
        <v>20</v>
      </c>
      <c r="R27" s="77">
        <f t="shared" si="0"/>
        <v>0.55607655502392361</v>
      </c>
      <c r="S27" s="78">
        <f t="shared" si="1"/>
        <v>2.7803827751196181E-2</v>
      </c>
      <c r="T27" s="20">
        <v>0.46</v>
      </c>
      <c r="U27" s="20">
        <v>0.5</v>
      </c>
      <c r="V27" s="20"/>
      <c r="W27" s="20"/>
      <c r="X27" s="20"/>
      <c r="Y27" s="20"/>
      <c r="Z27" s="20"/>
      <c r="AA27" s="20"/>
      <c r="AB27" s="20"/>
    </row>
    <row r="28" spans="1:36" x14ac:dyDescent="0.2">
      <c r="A28" s="24" t="s">
        <v>33</v>
      </c>
      <c r="B28" s="45">
        <v>41844</v>
      </c>
      <c r="C28" s="20" t="s">
        <v>58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O28" s="20">
        <v>1.5188999999999999</v>
      </c>
      <c r="P28" s="20">
        <v>2.1</v>
      </c>
      <c r="Q28" s="20">
        <v>20</v>
      </c>
      <c r="R28" s="77">
        <f t="shared" si="0"/>
        <v>0.55607655502392361</v>
      </c>
      <c r="S28" s="78">
        <f t="shared" si="1"/>
        <v>2.7803827751196181E-2</v>
      </c>
      <c r="T28" s="20">
        <v>0.46</v>
      </c>
      <c r="U28" s="20">
        <v>0.5</v>
      </c>
      <c r="V28" s="20"/>
      <c r="W28" s="20"/>
      <c r="X28" s="20"/>
      <c r="Y28" s="20"/>
      <c r="Z28" s="20"/>
      <c r="AA28" s="20"/>
      <c r="AB28" s="20"/>
    </row>
    <row r="29" spans="1:36" x14ac:dyDescent="0.2">
      <c r="A29" s="24" t="s">
        <v>34</v>
      </c>
      <c r="B29" s="45">
        <v>41844</v>
      </c>
      <c r="C29" s="20" t="s">
        <v>58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O29" s="20">
        <v>1.5188999999999999</v>
      </c>
      <c r="P29" s="20">
        <v>2.1</v>
      </c>
      <c r="Q29" s="20">
        <v>20</v>
      </c>
      <c r="R29" s="77">
        <f t="shared" si="0"/>
        <v>0.55607655502392361</v>
      </c>
      <c r="S29" s="78">
        <f t="shared" si="1"/>
        <v>2.7803827751196181E-2</v>
      </c>
      <c r="T29" s="20">
        <v>0.46</v>
      </c>
      <c r="U29" s="20">
        <v>0.5</v>
      </c>
      <c r="V29" s="20"/>
      <c r="W29" s="20"/>
      <c r="X29" s="20"/>
      <c r="Y29" s="20"/>
      <c r="Z29" s="20"/>
      <c r="AA29" s="20"/>
      <c r="AB29" s="20"/>
    </row>
    <row r="30" spans="1:36" x14ac:dyDescent="0.2">
      <c r="A30" s="21" t="s">
        <v>35</v>
      </c>
      <c r="B30" s="45">
        <v>41844</v>
      </c>
      <c r="C30" s="20" t="s">
        <v>58</v>
      </c>
      <c r="D30" s="20"/>
      <c r="E30" s="20" t="s">
        <v>36</v>
      </c>
      <c r="F30" s="20" t="s">
        <v>37</v>
      </c>
      <c r="G30" s="20" t="s">
        <v>38</v>
      </c>
      <c r="H30" s="20"/>
      <c r="I30" s="20"/>
      <c r="J30" s="20"/>
      <c r="K30" s="20"/>
      <c r="L30" s="20"/>
      <c r="M30" s="20"/>
      <c r="O30" s="20"/>
      <c r="P30" s="20"/>
      <c r="Q30" s="20"/>
      <c r="R30" s="77"/>
      <c r="S30" s="78"/>
      <c r="T30" s="20">
        <v>0.4</v>
      </c>
      <c r="U30" s="20">
        <v>0.4</v>
      </c>
      <c r="V30" s="20"/>
      <c r="W30" s="20"/>
      <c r="X30" s="20"/>
      <c r="Y30" s="20"/>
      <c r="Z30" s="20"/>
      <c r="AA30" s="20"/>
      <c r="AB30" s="20"/>
    </row>
    <row r="31" spans="1:36" x14ac:dyDescent="0.2">
      <c r="A31" s="39" t="s">
        <v>39</v>
      </c>
      <c r="B31" s="45">
        <v>41844</v>
      </c>
      <c r="C31" s="20" t="s">
        <v>58</v>
      </c>
      <c r="D31" s="20"/>
      <c r="E31" s="20">
        <v>9156</v>
      </c>
      <c r="F31" s="20">
        <v>1584</v>
      </c>
      <c r="G31" s="20">
        <v>3267</v>
      </c>
      <c r="H31" s="19"/>
      <c r="I31" s="46">
        <f t="shared" ref="I31:K33" si="2">E31/($R31)/1000</f>
        <v>27.233789411064837</v>
      </c>
      <c r="J31" s="46">
        <f t="shared" si="2"/>
        <v>4.7114812611540735</v>
      </c>
      <c r="K31" s="46">
        <f t="shared" si="2"/>
        <v>9.7174301011302777</v>
      </c>
      <c r="L31" s="20"/>
      <c r="M31" s="20"/>
      <c r="O31" s="20">
        <v>1.5103</v>
      </c>
      <c r="P31" s="20">
        <v>1.8465</v>
      </c>
      <c r="Q31" s="20">
        <v>10</v>
      </c>
      <c r="R31" s="77">
        <f t="shared" ref="R31:R44" si="3">(P31-O31)/1</f>
        <v>0.33620000000000005</v>
      </c>
      <c r="S31" s="78">
        <f t="shared" ref="S31:S44" si="4">R31/Q31</f>
        <v>3.3620000000000004E-2</v>
      </c>
      <c r="T31" s="19">
        <v>0.46</v>
      </c>
      <c r="U31" s="19">
        <v>0.7</v>
      </c>
      <c r="V31" s="79">
        <f>N31/($Q31*1000*$R31)*40/1000</f>
        <v>0</v>
      </c>
      <c r="W31" s="20">
        <v>15401</v>
      </c>
      <c r="X31" s="20">
        <v>9416</v>
      </c>
      <c r="Y31" s="20">
        <v>3267</v>
      </c>
      <c r="Z31" s="20">
        <v>1573</v>
      </c>
      <c r="AA31" s="20">
        <v>23</v>
      </c>
      <c r="AB31" s="20">
        <v>44</v>
      </c>
      <c r="AD31">
        <f>W31/($Q31*1000*$R31)*40/1000</f>
        <v>0.18323616894705533</v>
      </c>
      <c r="AE31">
        <f>SUM(X31:Z31)/($Q31*1000*$R31)*40/1000</f>
        <v>0.16961332540154669</v>
      </c>
      <c r="AF31">
        <f>AB31/($Q31*1000*$R31)*40/1000+AE31</f>
        <v>0.17013682331945271</v>
      </c>
      <c r="AG31">
        <f t="shared" ref="AG31:AJ33" si="5">X31/($Q31*1000*$R31)*40/1000</f>
        <v>0.11202855443188577</v>
      </c>
      <c r="AH31">
        <f t="shared" si="5"/>
        <v>3.8869720404521121E-2</v>
      </c>
      <c r="AI31">
        <f t="shared" si="5"/>
        <v>1.8715050565139793E-2</v>
      </c>
      <c r="AJ31">
        <f t="shared" si="5"/>
        <v>2.7364663890541339E-4</v>
      </c>
    </row>
    <row r="32" spans="1:36" x14ac:dyDescent="0.2">
      <c r="A32" s="39" t="s">
        <v>40</v>
      </c>
      <c r="B32" s="45">
        <v>41844</v>
      </c>
      <c r="C32" s="20" t="s">
        <v>58</v>
      </c>
      <c r="D32" s="20"/>
      <c r="E32" s="20">
        <v>9841</v>
      </c>
      <c r="F32" s="20">
        <v>1960</v>
      </c>
      <c r="G32" s="20">
        <v>2001</v>
      </c>
      <c r="H32" s="20"/>
      <c r="I32" s="46">
        <f t="shared" si="2"/>
        <v>29.271267102914926</v>
      </c>
      <c r="J32" s="46">
        <f t="shared" si="2"/>
        <v>5.8298631766805462</v>
      </c>
      <c r="K32" s="46">
        <f t="shared" si="2"/>
        <v>5.9518143961927414</v>
      </c>
      <c r="L32" s="20"/>
      <c r="M32" s="20"/>
      <c r="O32" s="20">
        <v>1.5103</v>
      </c>
      <c r="P32" s="20">
        <v>1.8465</v>
      </c>
      <c r="Q32" s="20">
        <v>10</v>
      </c>
      <c r="R32" s="77">
        <f t="shared" si="3"/>
        <v>0.33620000000000005</v>
      </c>
      <c r="S32" s="78">
        <f t="shared" si="4"/>
        <v>3.3620000000000004E-2</v>
      </c>
      <c r="T32" s="20">
        <v>0.46</v>
      </c>
      <c r="U32" s="20">
        <v>0.7</v>
      </c>
      <c r="V32" s="79">
        <f>N32/($Q32*1000*$R32)*40/1000</f>
        <v>0</v>
      </c>
      <c r="W32" s="20">
        <v>14231</v>
      </c>
      <c r="X32" s="20">
        <v>10093</v>
      </c>
      <c r="Y32" s="20">
        <v>2001</v>
      </c>
      <c r="Z32" s="20">
        <v>1995</v>
      </c>
      <c r="AA32" s="20">
        <v>32</v>
      </c>
      <c r="AB32" s="20">
        <v>53</v>
      </c>
      <c r="AD32">
        <f>W32/($Q32*1000*$R32)*40/1000</f>
        <v>0.16931588340273646</v>
      </c>
      <c r="AE32">
        <f>SUM(X32:Z32)/($Q32*1000*$R32)*40/1000</f>
        <v>0.16762641284949434</v>
      </c>
      <c r="AF32">
        <f>AB32/($Q32*1000*$R32)*40/1000+AE32</f>
        <v>0.16825698988697202</v>
      </c>
      <c r="AG32">
        <f t="shared" si="5"/>
        <v>0.12008328375966684</v>
      </c>
      <c r="AH32">
        <f t="shared" si="5"/>
        <v>2.3807257584770966E-2</v>
      </c>
      <c r="AI32">
        <f t="shared" si="5"/>
        <v>2.3735871505056513E-2</v>
      </c>
      <c r="AJ32">
        <f t="shared" si="5"/>
        <v>3.8072575847709688E-4</v>
      </c>
    </row>
    <row r="33" spans="1:44" x14ac:dyDescent="0.2">
      <c r="A33" s="39" t="s">
        <v>41</v>
      </c>
      <c r="B33" s="45">
        <v>41844</v>
      </c>
      <c r="C33" s="20" t="s">
        <v>58</v>
      </c>
      <c r="D33" s="20"/>
      <c r="E33" s="20">
        <v>10612</v>
      </c>
      <c r="F33" s="20">
        <v>2161</v>
      </c>
      <c r="G33" s="20">
        <v>2438</v>
      </c>
      <c r="H33" s="20"/>
      <c r="I33" s="46">
        <f t="shared" si="2"/>
        <v>31.564544913741816</v>
      </c>
      <c r="J33" s="46">
        <f t="shared" si="2"/>
        <v>6.4277215942891122</v>
      </c>
      <c r="K33" s="46">
        <f t="shared" si="2"/>
        <v>7.251635930993455</v>
      </c>
      <c r="L33" s="20"/>
      <c r="M33" s="20"/>
      <c r="O33" s="20">
        <v>1.5103</v>
      </c>
      <c r="P33" s="20">
        <v>1.8465</v>
      </c>
      <c r="Q33" s="20">
        <v>10</v>
      </c>
      <c r="R33" s="77">
        <f t="shared" si="3"/>
        <v>0.33620000000000005</v>
      </c>
      <c r="S33" s="78">
        <f t="shared" si="4"/>
        <v>3.3620000000000004E-2</v>
      </c>
      <c r="T33" s="20">
        <v>0.46</v>
      </c>
      <c r="U33" s="20">
        <v>0.7</v>
      </c>
      <c r="V33" s="79">
        <f>N33/($Q33*1000*$R33)*40/1000</f>
        <v>0</v>
      </c>
      <c r="W33" s="20">
        <v>15685</v>
      </c>
      <c r="X33" s="20">
        <v>10598</v>
      </c>
      <c r="Y33" s="20">
        <v>2438</v>
      </c>
      <c r="Z33" s="20">
        <v>2124</v>
      </c>
      <c r="AA33" s="20">
        <v>24</v>
      </c>
      <c r="AB33" s="20">
        <v>60</v>
      </c>
      <c r="AD33" s="1">
        <f>W33/($Q33*1000*$R33)*40/1000</f>
        <v>0.18661511005353956</v>
      </c>
      <c r="AE33" s="1">
        <f>SUM(X33:Z33)/($Q33*1000*$R33)*40/1000</f>
        <v>0.18036882807852467</v>
      </c>
      <c r="AF33" s="1">
        <f>AB33/($Q33*1000*$R33)*40/1000+AE33</f>
        <v>0.18108268887566922</v>
      </c>
      <c r="AG33" s="1">
        <f t="shared" si="5"/>
        <v>0.12609161213563355</v>
      </c>
      <c r="AH33" s="1">
        <f t="shared" si="5"/>
        <v>2.9006543723973821E-2</v>
      </c>
      <c r="AI33" s="1">
        <f t="shared" si="5"/>
        <v>2.5270672218917309E-2</v>
      </c>
      <c r="AJ33" s="1">
        <f t="shared" si="5"/>
        <v>2.8554431885782268E-4</v>
      </c>
    </row>
    <row r="34" spans="1:44" x14ac:dyDescent="0.2">
      <c r="A34" s="21" t="s">
        <v>45</v>
      </c>
      <c r="B34" s="45">
        <v>41844</v>
      </c>
      <c r="C34" s="20" t="s">
        <v>58</v>
      </c>
      <c r="D34" s="20"/>
      <c r="E34" s="19"/>
      <c r="F34" s="19"/>
      <c r="G34" s="19"/>
      <c r="H34" s="19"/>
      <c r="I34" s="20">
        <v>1190</v>
      </c>
      <c r="J34" s="20">
        <v>10123</v>
      </c>
      <c r="K34" s="20">
        <v>1233</v>
      </c>
      <c r="L34" s="20"/>
      <c r="M34" s="20"/>
      <c r="O34" s="20">
        <v>1.5061</v>
      </c>
      <c r="P34" s="20">
        <v>1.8344</v>
      </c>
      <c r="Q34" s="20">
        <v>10</v>
      </c>
      <c r="R34" s="77">
        <f t="shared" si="3"/>
        <v>0.32830000000000004</v>
      </c>
      <c r="S34" s="78">
        <f t="shared" si="4"/>
        <v>3.2830000000000005E-2</v>
      </c>
      <c r="T34" s="19">
        <v>0.46</v>
      </c>
      <c r="U34" s="19">
        <v>0.7</v>
      </c>
      <c r="V34" s="79">
        <f t="shared" ref="V34:V44" si="6">K34/($Q34*1000*$R34)*40/1000</f>
        <v>1.5022844958879072E-2</v>
      </c>
      <c r="W34" s="20">
        <v>16815</v>
      </c>
      <c r="X34" s="20">
        <v>10299</v>
      </c>
      <c r="Y34" s="20">
        <v>4482</v>
      </c>
      <c r="Z34" s="20">
        <v>1212</v>
      </c>
      <c r="AA34" s="20">
        <v>34</v>
      </c>
      <c r="AB34" s="20">
        <v>21</v>
      </c>
      <c r="AD34">
        <f t="shared" ref="AD34:AD44" si="7">W34/($Q34*1000*$R34)*20/1000</f>
        <v>0.10243679561376788</v>
      </c>
      <c r="AE34">
        <f t="shared" ref="AE34:AE44" si="8">SUM(X34:Z34)/($Q34*1000*$R34)*20/1000</f>
        <v>9.7429180627474854E-2</v>
      </c>
      <c r="AF34">
        <f t="shared" ref="AF34:AF44" si="9">AB34/($Q34*1000*$R34)*20/1000+AE34</f>
        <v>9.7557112397197665E-2</v>
      </c>
      <c r="AG34">
        <f t="shared" ref="AG34:AG44" si="10">X34/($Q34*1000*$R34)*20/1000</f>
        <v>6.274139506548887E-2</v>
      </c>
      <c r="AH34">
        <f t="shared" ref="AH34:AH44" si="11">Y34/($Q34*1000*$R34)*20/1000</f>
        <v>2.7304294852269262E-2</v>
      </c>
      <c r="AI34">
        <f t="shared" ref="AI34:AI44" si="12">Z34/($Q34*1000*$R34)*20/1000</f>
        <v>7.3834907097167207E-3</v>
      </c>
      <c r="AJ34">
        <f t="shared" ref="AJ34:AJ44" si="13">AA34/($Q34*1000*$R34)*20/1000</f>
        <v>2.0712762717027105E-4</v>
      </c>
    </row>
    <row r="35" spans="1:44" x14ac:dyDescent="0.2">
      <c r="A35" s="21" t="s">
        <v>46</v>
      </c>
      <c r="B35" s="45">
        <v>41844</v>
      </c>
      <c r="C35" s="20" t="s">
        <v>58</v>
      </c>
      <c r="D35" s="20"/>
      <c r="E35" s="20"/>
      <c r="F35" s="20"/>
      <c r="G35" s="20"/>
      <c r="H35" s="20"/>
      <c r="I35" s="20">
        <v>1848</v>
      </c>
      <c r="J35" s="20">
        <v>12075</v>
      </c>
      <c r="K35" s="20">
        <v>1822</v>
      </c>
      <c r="L35" s="20"/>
      <c r="M35" s="20"/>
      <c r="O35" s="20">
        <v>1.5061</v>
      </c>
      <c r="P35" s="20">
        <v>1.8344</v>
      </c>
      <c r="Q35" s="20">
        <v>10</v>
      </c>
      <c r="R35" s="77">
        <f t="shared" si="3"/>
        <v>0.32830000000000004</v>
      </c>
      <c r="S35" s="78">
        <f t="shared" si="4"/>
        <v>3.2830000000000005E-2</v>
      </c>
      <c r="T35" s="20">
        <v>0.46</v>
      </c>
      <c r="U35" s="20">
        <v>0.7</v>
      </c>
      <c r="V35" s="79">
        <f t="shared" si="6"/>
        <v>2.2199208041425521E-2</v>
      </c>
      <c r="W35" s="20">
        <v>19861</v>
      </c>
      <c r="X35" s="20">
        <v>11215</v>
      </c>
      <c r="Y35" s="20">
        <v>6011</v>
      </c>
      <c r="Z35" s="20">
        <v>1980</v>
      </c>
      <c r="AA35" s="20">
        <v>86</v>
      </c>
      <c r="AB35" s="20">
        <v>37</v>
      </c>
      <c r="AD35" s="8">
        <f t="shared" si="7"/>
        <v>0.12099299421261039</v>
      </c>
      <c r="AE35" s="8">
        <f t="shared" si="8"/>
        <v>0.11700274139506547</v>
      </c>
      <c r="AF35" s="8">
        <f t="shared" si="9"/>
        <v>0.11722814498933901</v>
      </c>
      <c r="AG35" s="8">
        <f t="shared" si="10"/>
        <v>6.8321657021017362E-2</v>
      </c>
      <c r="AH35" s="8">
        <f t="shared" si="11"/>
        <v>3.6618946085897046E-2</v>
      </c>
      <c r="AI35" s="8">
        <f t="shared" si="12"/>
        <v>1.2062138288151079E-2</v>
      </c>
      <c r="AJ35" s="8">
        <f t="shared" si="13"/>
        <v>5.239110569600974E-4</v>
      </c>
      <c r="AM35" s="5">
        <f>AG35/AF35-AP35</f>
        <v>0.57834017564828777</v>
      </c>
      <c r="AN35" s="5">
        <f>AH35/AF35</f>
        <v>0.31237333056176275</v>
      </c>
      <c r="AO35" s="5">
        <f>AI35/AF35</f>
        <v>0.10289455906043755</v>
      </c>
      <c r="AP35" s="5">
        <f>AJ35/AF35</f>
        <v>4.4691576157563787E-3</v>
      </c>
    </row>
    <row r="36" spans="1:44" x14ac:dyDescent="0.2">
      <c r="A36" s="21" t="s">
        <v>47</v>
      </c>
      <c r="B36" s="45">
        <v>41844</v>
      </c>
      <c r="C36" s="20" t="s">
        <v>58</v>
      </c>
      <c r="D36" s="20"/>
      <c r="E36" s="20"/>
      <c r="F36" s="20"/>
      <c r="G36" s="20"/>
      <c r="H36" s="20"/>
      <c r="I36" s="20">
        <v>2506</v>
      </c>
      <c r="J36" s="20">
        <v>12164</v>
      </c>
      <c r="K36" s="20">
        <v>956</v>
      </c>
      <c r="L36" s="20"/>
      <c r="M36" s="20"/>
      <c r="O36" s="20">
        <v>1.5061</v>
      </c>
      <c r="P36" s="20">
        <v>1.8344</v>
      </c>
      <c r="Q36" s="20">
        <v>10</v>
      </c>
      <c r="R36" s="77">
        <f t="shared" si="3"/>
        <v>0.32830000000000004</v>
      </c>
      <c r="S36" s="78">
        <f t="shared" si="4"/>
        <v>3.2830000000000005E-2</v>
      </c>
      <c r="T36" s="20">
        <v>0.45</v>
      </c>
      <c r="U36" s="20">
        <v>0.7</v>
      </c>
      <c r="V36" s="79">
        <f t="shared" si="6"/>
        <v>1.1647883033810537E-2</v>
      </c>
      <c r="W36" s="20">
        <v>21565</v>
      </c>
      <c r="X36" s="20">
        <v>12352</v>
      </c>
      <c r="Y36" s="20">
        <v>5906</v>
      </c>
      <c r="Z36" s="20">
        <v>2729</v>
      </c>
      <c r="AA36" s="20">
        <v>107</v>
      </c>
      <c r="AB36" s="20">
        <v>53</v>
      </c>
      <c r="AD36">
        <f t="shared" si="7"/>
        <v>0.13137374352726164</v>
      </c>
      <c r="AE36">
        <f t="shared" si="8"/>
        <v>0.12785257386536703</v>
      </c>
      <c r="AF36">
        <f t="shared" si="9"/>
        <v>0.12817544928419128</v>
      </c>
      <c r="AG36">
        <f t="shared" si="10"/>
        <v>7.5248248553152597E-2</v>
      </c>
      <c r="AH36">
        <f t="shared" si="11"/>
        <v>3.597928723728297E-2</v>
      </c>
      <c r="AI36">
        <f t="shared" si="12"/>
        <v>1.6625038074931459E-2</v>
      </c>
      <c r="AJ36">
        <f t="shared" si="13"/>
        <v>6.5184282668291182E-4</v>
      </c>
    </row>
    <row r="37" spans="1:44" x14ac:dyDescent="0.2">
      <c r="A37" s="21" t="s">
        <v>48</v>
      </c>
      <c r="B37" s="45">
        <v>41844</v>
      </c>
      <c r="C37" s="20" t="s">
        <v>58</v>
      </c>
      <c r="D37" s="20"/>
      <c r="E37" s="20"/>
      <c r="F37" s="20"/>
      <c r="G37" s="20"/>
      <c r="H37" s="20"/>
      <c r="I37" s="20">
        <v>2574</v>
      </c>
      <c r="J37" s="20">
        <v>12952</v>
      </c>
      <c r="K37" s="20">
        <v>904</v>
      </c>
      <c r="L37" s="20"/>
      <c r="M37" s="20"/>
      <c r="O37" s="20">
        <v>1.5061</v>
      </c>
      <c r="P37" s="20">
        <v>1.8344</v>
      </c>
      <c r="Q37" s="20">
        <v>10</v>
      </c>
      <c r="R37" s="77">
        <f t="shared" si="3"/>
        <v>0.32830000000000004</v>
      </c>
      <c r="S37" s="78">
        <f t="shared" si="4"/>
        <v>3.2830000000000005E-2</v>
      </c>
      <c r="T37" s="20">
        <v>0.44</v>
      </c>
      <c r="U37" s="20">
        <v>0.7</v>
      </c>
      <c r="V37" s="79">
        <f t="shared" si="6"/>
        <v>1.1014316174230885E-2</v>
      </c>
      <c r="W37" s="20">
        <v>21840</v>
      </c>
      <c r="X37" s="20">
        <v>13095</v>
      </c>
      <c r="Y37" s="20">
        <v>4947</v>
      </c>
      <c r="Z37" s="20">
        <v>2905</v>
      </c>
      <c r="AA37" s="20">
        <v>96</v>
      </c>
      <c r="AB37" s="20">
        <v>33</v>
      </c>
      <c r="AD37">
        <f t="shared" si="7"/>
        <v>0.13304904051172708</v>
      </c>
      <c r="AE37">
        <f t="shared" si="8"/>
        <v>0.12760889430399025</v>
      </c>
      <c r="AF37">
        <f t="shared" si="9"/>
        <v>0.12780992994212609</v>
      </c>
      <c r="AG37">
        <f t="shared" si="10"/>
        <v>7.9774596405726456E-2</v>
      </c>
      <c r="AH37">
        <f t="shared" si="11"/>
        <v>3.0137069753274442E-2</v>
      </c>
      <c r="AI37">
        <f t="shared" si="12"/>
        <v>1.7697228144989335E-2</v>
      </c>
      <c r="AJ37">
        <f t="shared" si="13"/>
        <v>5.8483094730429474E-4</v>
      </c>
    </row>
    <row r="38" spans="1:44" x14ac:dyDescent="0.2">
      <c r="A38" s="24" t="s">
        <v>49</v>
      </c>
      <c r="B38" s="45">
        <v>41844</v>
      </c>
      <c r="C38" s="20" t="s">
        <v>58</v>
      </c>
      <c r="D38" s="20"/>
      <c r="E38" s="19"/>
      <c r="F38" s="19"/>
      <c r="G38" s="19"/>
      <c r="H38" s="19"/>
      <c r="I38" s="20">
        <v>1933</v>
      </c>
      <c r="J38" s="20">
        <v>46979</v>
      </c>
      <c r="K38" s="20">
        <v>25432</v>
      </c>
      <c r="L38" s="20"/>
      <c r="M38" s="20"/>
      <c r="O38" s="20">
        <v>1.5203</v>
      </c>
      <c r="P38" s="20">
        <v>1.8338000000000001</v>
      </c>
      <c r="Q38" s="20">
        <v>10</v>
      </c>
      <c r="R38" s="77">
        <f t="shared" si="3"/>
        <v>0.31350000000000011</v>
      </c>
      <c r="S38" s="78">
        <f t="shared" si="4"/>
        <v>3.135000000000001E-2</v>
      </c>
      <c r="T38" s="19">
        <v>0.47</v>
      </c>
      <c r="U38" s="19">
        <v>0.7</v>
      </c>
      <c r="V38" s="79">
        <f t="shared" si="6"/>
        <v>0.32449122807017533</v>
      </c>
      <c r="W38" s="20">
        <v>57414</v>
      </c>
      <c r="X38" s="20">
        <v>47167</v>
      </c>
      <c r="Y38" s="20">
        <v>5755</v>
      </c>
      <c r="Z38" s="20">
        <v>2525</v>
      </c>
      <c r="AA38" s="20">
        <v>52</v>
      </c>
      <c r="AB38" s="20">
        <v>487</v>
      </c>
      <c r="AD38">
        <f t="shared" si="7"/>
        <v>0.36627751196172242</v>
      </c>
      <c r="AE38">
        <f t="shared" si="8"/>
        <v>0.35372886762360439</v>
      </c>
      <c r="AF38">
        <f t="shared" si="9"/>
        <v>0.3568357256778309</v>
      </c>
      <c r="AG38">
        <f t="shared" si="10"/>
        <v>0.30090590111642734</v>
      </c>
      <c r="AH38">
        <f t="shared" si="11"/>
        <v>3.6714513556618811E-2</v>
      </c>
      <c r="AI38">
        <f t="shared" si="12"/>
        <v>1.6108452950558211E-2</v>
      </c>
      <c r="AJ38">
        <f t="shared" si="13"/>
        <v>3.3173843700159478E-4</v>
      </c>
    </row>
    <row r="39" spans="1:44" x14ac:dyDescent="0.2">
      <c r="A39" s="24" t="s">
        <v>50</v>
      </c>
      <c r="B39" s="45">
        <v>41844</v>
      </c>
      <c r="C39" s="20" t="s">
        <v>58</v>
      </c>
      <c r="D39" s="20"/>
      <c r="E39" s="20"/>
      <c r="F39" s="20"/>
      <c r="G39" s="20"/>
      <c r="H39" s="20"/>
      <c r="I39" s="20">
        <v>3337</v>
      </c>
      <c r="J39" s="20">
        <v>53981</v>
      </c>
      <c r="K39" s="20">
        <v>335</v>
      </c>
      <c r="L39" s="20"/>
      <c r="M39" s="20"/>
      <c r="O39" s="20">
        <v>1.5203</v>
      </c>
      <c r="P39" s="20">
        <v>1.8338000000000001</v>
      </c>
      <c r="Q39" s="20">
        <v>10</v>
      </c>
      <c r="R39" s="77">
        <f t="shared" si="3"/>
        <v>0.31350000000000011</v>
      </c>
      <c r="S39" s="78">
        <f t="shared" si="4"/>
        <v>3.135000000000001E-2</v>
      </c>
      <c r="T39" s="20">
        <v>0.47</v>
      </c>
      <c r="U39" s="20">
        <v>0.8</v>
      </c>
      <c r="V39" s="79">
        <f t="shared" si="6"/>
        <v>4.2743221690590104E-3</v>
      </c>
      <c r="W39" s="20">
        <v>67347</v>
      </c>
      <c r="X39" s="20">
        <v>55493</v>
      </c>
      <c r="Y39" s="20">
        <v>6468</v>
      </c>
      <c r="Z39" s="20">
        <v>2793</v>
      </c>
      <c r="AA39" s="20">
        <v>137</v>
      </c>
      <c r="AB39" s="20">
        <v>450</v>
      </c>
      <c r="AD39">
        <f t="shared" si="7"/>
        <v>0.42964593301435394</v>
      </c>
      <c r="AE39">
        <f t="shared" si="8"/>
        <v>0.41310366826156292</v>
      </c>
      <c r="AF39">
        <f t="shared" si="9"/>
        <v>0.41597448165869211</v>
      </c>
      <c r="AG39">
        <f t="shared" si="10"/>
        <v>0.35402232854864424</v>
      </c>
      <c r="AH39">
        <f t="shared" si="11"/>
        <v>4.1263157894736828E-2</v>
      </c>
      <c r="AI39">
        <f t="shared" si="12"/>
        <v>1.7818181818181813E-2</v>
      </c>
      <c r="AJ39">
        <f t="shared" si="13"/>
        <v>8.7400318979266318E-4</v>
      </c>
    </row>
    <row r="40" spans="1:44" x14ac:dyDescent="0.2">
      <c r="A40" s="24" t="s">
        <v>51</v>
      </c>
      <c r="B40" s="45">
        <v>41844</v>
      </c>
      <c r="C40" s="20" t="s">
        <v>58</v>
      </c>
      <c r="D40" s="20"/>
      <c r="E40" s="20"/>
      <c r="F40" s="20"/>
      <c r="G40" s="20"/>
      <c r="H40" s="20"/>
      <c r="I40" s="20">
        <v>2869</v>
      </c>
      <c r="J40" s="20">
        <v>59635</v>
      </c>
      <c r="K40" s="20">
        <v>540</v>
      </c>
      <c r="L40" s="20"/>
      <c r="M40" s="20"/>
      <c r="O40" s="20">
        <v>1.5203</v>
      </c>
      <c r="P40" s="20">
        <v>1.8338000000000001</v>
      </c>
      <c r="Q40" s="20">
        <v>10</v>
      </c>
      <c r="R40" s="77">
        <f t="shared" si="3"/>
        <v>0.31350000000000011</v>
      </c>
      <c r="S40" s="78">
        <f t="shared" si="4"/>
        <v>3.135000000000001E-2</v>
      </c>
      <c r="T40" s="20">
        <v>0.47</v>
      </c>
      <c r="U40" s="20">
        <v>0.8</v>
      </c>
      <c r="V40" s="79">
        <f t="shared" si="6"/>
        <v>6.8899521531100467E-3</v>
      </c>
      <c r="W40" s="20">
        <v>72743</v>
      </c>
      <c r="X40" s="20">
        <v>59292</v>
      </c>
      <c r="Y40" s="20">
        <v>7612</v>
      </c>
      <c r="Z40" s="20">
        <v>3064</v>
      </c>
      <c r="AA40" s="20">
        <v>211</v>
      </c>
      <c r="AB40" s="20">
        <v>423</v>
      </c>
      <c r="AD40" s="8">
        <f t="shared" si="7"/>
        <v>0.46407017543859636</v>
      </c>
      <c r="AE40" s="8">
        <f t="shared" si="8"/>
        <v>0.44636682615629975</v>
      </c>
      <c r="AF40" s="8">
        <f t="shared" si="9"/>
        <v>0.44906539074960117</v>
      </c>
      <c r="AG40" s="8">
        <f t="shared" si="10"/>
        <v>0.37825837320574152</v>
      </c>
      <c r="AH40" s="8">
        <f t="shared" si="11"/>
        <v>4.856140350877191E-2</v>
      </c>
      <c r="AI40" s="8">
        <f t="shared" si="12"/>
        <v>1.9547049441786278E-2</v>
      </c>
      <c r="AJ40" s="8">
        <f t="shared" si="13"/>
        <v>1.3460925039872405E-3</v>
      </c>
      <c r="AM40" s="5">
        <f>AG40/AF40-AP40</f>
        <v>0.83932605020528184</v>
      </c>
      <c r="AN40" s="5">
        <f>AH40/AF40</f>
        <v>0.10813882456564047</v>
      </c>
      <c r="AO40" s="5">
        <f>AI40/AF40</f>
        <v>4.3528291969143783E-2</v>
      </c>
      <c r="AP40" s="5">
        <f>AJ40/AF40</f>
        <v>2.9975422994416899E-3</v>
      </c>
    </row>
    <row r="41" spans="1:44" x14ac:dyDescent="0.2">
      <c r="A41" s="24" t="s">
        <v>52</v>
      </c>
      <c r="B41" s="45">
        <v>41844</v>
      </c>
      <c r="C41" s="20" t="s">
        <v>58</v>
      </c>
      <c r="D41" s="20"/>
      <c r="E41" s="20"/>
      <c r="F41" s="20"/>
      <c r="G41" s="20"/>
      <c r="H41" s="20"/>
      <c r="I41" s="20">
        <v>4000</v>
      </c>
      <c r="J41" s="20">
        <v>60895</v>
      </c>
      <c r="K41" s="20">
        <v>209</v>
      </c>
      <c r="L41" s="20"/>
      <c r="M41" s="20"/>
      <c r="O41" s="20">
        <v>1.5203</v>
      </c>
      <c r="P41" s="20">
        <v>1.8338000000000001</v>
      </c>
      <c r="Q41" s="20">
        <v>10</v>
      </c>
      <c r="R41" s="77">
        <f t="shared" si="3"/>
        <v>0.31350000000000011</v>
      </c>
      <c r="S41" s="78">
        <f t="shared" si="4"/>
        <v>3.135000000000001E-2</v>
      </c>
      <c r="T41" s="20">
        <v>0.45</v>
      </c>
      <c r="U41" s="20">
        <v>0.8</v>
      </c>
      <c r="V41" s="79">
        <f t="shared" si="6"/>
        <v>2.6666666666666661E-3</v>
      </c>
      <c r="W41" s="20">
        <v>75908</v>
      </c>
      <c r="X41" s="20">
        <v>62179</v>
      </c>
      <c r="Y41" s="20">
        <v>6250</v>
      </c>
      <c r="Z41" s="20">
        <v>4158</v>
      </c>
      <c r="AA41" s="20">
        <v>229</v>
      </c>
      <c r="AB41" s="20">
        <v>408</v>
      </c>
      <c r="AD41">
        <f t="shared" si="7"/>
        <v>0.484261562998405</v>
      </c>
      <c r="AE41">
        <f t="shared" si="8"/>
        <v>0.46307496012759158</v>
      </c>
      <c r="AF41">
        <f t="shared" si="9"/>
        <v>0.46567783094098869</v>
      </c>
      <c r="AG41">
        <f t="shared" si="10"/>
        <v>0.39667623604465696</v>
      </c>
      <c r="AH41">
        <f t="shared" si="11"/>
        <v>3.9872408293460913E-2</v>
      </c>
      <c r="AI41">
        <f t="shared" si="12"/>
        <v>2.6526315789473679E-2</v>
      </c>
      <c r="AJ41">
        <f t="shared" si="13"/>
        <v>1.4609250398724075E-3</v>
      </c>
    </row>
    <row r="42" spans="1:44" x14ac:dyDescent="0.2">
      <c r="A42" s="21" t="s">
        <v>53</v>
      </c>
      <c r="B42" s="45">
        <v>41844</v>
      </c>
      <c r="C42" s="20" t="s">
        <v>58</v>
      </c>
      <c r="D42" s="20"/>
      <c r="E42" s="19"/>
      <c r="F42" s="19"/>
      <c r="G42" s="19"/>
      <c r="H42" s="19"/>
      <c r="I42" s="20">
        <v>2216</v>
      </c>
      <c r="J42" s="20">
        <v>43789</v>
      </c>
      <c r="K42" s="20">
        <v>15</v>
      </c>
      <c r="L42" s="20"/>
      <c r="M42" s="20"/>
      <c r="O42" s="20">
        <v>1.5161</v>
      </c>
      <c r="P42" s="20">
        <v>1.8459000000000001</v>
      </c>
      <c r="Q42" s="20">
        <v>10</v>
      </c>
      <c r="R42" s="77">
        <f t="shared" si="3"/>
        <v>0.32980000000000009</v>
      </c>
      <c r="S42" s="78">
        <f t="shared" si="4"/>
        <v>3.2980000000000009E-2</v>
      </c>
      <c r="T42" s="19">
        <v>0.48</v>
      </c>
      <c r="U42" s="19">
        <v>0.9</v>
      </c>
      <c r="V42" s="79">
        <f t="shared" si="6"/>
        <v>1.8192844147968461E-4</v>
      </c>
      <c r="W42" s="20">
        <v>51102</v>
      </c>
      <c r="X42" s="20">
        <v>43495</v>
      </c>
      <c r="Y42" s="20">
        <v>4157</v>
      </c>
      <c r="Z42" s="20">
        <v>2532</v>
      </c>
      <c r="AA42" s="20">
        <v>7</v>
      </c>
      <c r="AB42" s="20">
        <v>213</v>
      </c>
      <c r="AD42">
        <f t="shared" si="7"/>
        <v>0.30989690721649477</v>
      </c>
      <c r="AE42">
        <f t="shared" si="8"/>
        <v>0.3043298969072164</v>
      </c>
      <c r="AF42">
        <f t="shared" si="9"/>
        <v>0.30562158884172214</v>
      </c>
      <c r="AG42">
        <f t="shared" si="10"/>
        <v>0.26376591873862942</v>
      </c>
      <c r="AH42">
        <f t="shared" si="11"/>
        <v>2.5209217707701632E-2</v>
      </c>
      <c r="AI42">
        <f t="shared" si="12"/>
        <v>1.5354760460885382E-2</v>
      </c>
      <c r="AJ42">
        <f t="shared" si="13"/>
        <v>4.2449969678593077E-5</v>
      </c>
    </row>
    <row r="43" spans="1:44" x14ac:dyDescent="0.2">
      <c r="A43" s="21" t="s">
        <v>54</v>
      </c>
      <c r="B43" s="45">
        <v>41844</v>
      </c>
      <c r="C43" s="20" t="s">
        <v>58</v>
      </c>
      <c r="D43" s="20"/>
      <c r="E43" s="20"/>
      <c r="F43" s="20"/>
      <c r="G43" s="20"/>
      <c r="H43" s="20"/>
      <c r="I43" s="20">
        <v>3197</v>
      </c>
      <c r="J43" s="20">
        <v>45946</v>
      </c>
      <c r="K43" s="20">
        <v>32</v>
      </c>
      <c r="L43" s="20"/>
      <c r="M43" s="20"/>
      <c r="O43" s="20">
        <v>1.5161</v>
      </c>
      <c r="P43" s="20">
        <v>1.8459000000000001</v>
      </c>
      <c r="Q43" s="20">
        <v>10</v>
      </c>
      <c r="R43" s="77">
        <f t="shared" si="3"/>
        <v>0.32980000000000009</v>
      </c>
      <c r="S43" s="78">
        <f t="shared" si="4"/>
        <v>3.2980000000000009E-2</v>
      </c>
      <c r="T43" s="20">
        <v>0.47</v>
      </c>
      <c r="U43" s="20">
        <v>0.9</v>
      </c>
      <c r="V43" s="79">
        <f t="shared" si="6"/>
        <v>3.8811400848999376E-4</v>
      </c>
      <c r="W43" s="20">
        <v>54122</v>
      </c>
      <c r="X43" s="20">
        <v>46204</v>
      </c>
      <c r="Y43" s="20">
        <v>4181</v>
      </c>
      <c r="Z43" s="20">
        <v>3006</v>
      </c>
      <c r="AA43" s="20">
        <v>12</v>
      </c>
      <c r="AB43" s="20">
        <v>254</v>
      </c>
      <c r="AD43" s="1">
        <f t="shared" si="7"/>
        <v>0.32821103699211629</v>
      </c>
      <c r="AE43" s="1">
        <f t="shared" si="8"/>
        <v>0.3237780473013947</v>
      </c>
      <c r="AF43" s="1">
        <f t="shared" si="9"/>
        <v>0.32531837477258935</v>
      </c>
      <c r="AG43" s="1">
        <f t="shared" si="10"/>
        <v>0.28019405700424493</v>
      </c>
      <c r="AH43" s="1">
        <f t="shared" si="11"/>
        <v>2.5354760460885379E-2</v>
      </c>
      <c r="AI43" s="1">
        <f t="shared" si="12"/>
        <v>1.8229229836264398E-2</v>
      </c>
      <c r="AJ43" s="1">
        <f t="shared" si="13"/>
        <v>7.277137659187384E-5</v>
      </c>
    </row>
    <row r="44" spans="1:44" x14ac:dyDescent="0.2">
      <c r="A44" s="21" t="s">
        <v>55</v>
      </c>
      <c r="B44" s="45">
        <v>41844</v>
      </c>
      <c r="C44" s="20" t="s">
        <v>58</v>
      </c>
      <c r="D44" s="20"/>
      <c r="E44" s="20"/>
      <c r="F44" s="20"/>
      <c r="G44" s="20"/>
      <c r="H44" s="20"/>
      <c r="I44" s="20">
        <v>3034</v>
      </c>
      <c r="J44" s="20">
        <v>53366</v>
      </c>
      <c r="K44" s="20">
        <v>17</v>
      </c>
      <c r="L44" s="20"/>
      <c r="M44" s="20"/>
      <c r="O44" s="20">
        <v>1.5161</v>
      </c>
      <c r="P44" s="20">
        <v>1.8459000000000001</v>
      </c>
      <c r="Q44" s="20">
        <v>10</v>
      </c>
      <c r="R44" s="77">
        <f t="shared" si="3"/>
        <v>0.32980000000000009</v>
      </c>
      <c r="S44" s="78">
        <f t="shared" si="4"/>
        <v>3.2980000000000009E-2</v>
      </c>
      <c r="T44" s="20">
        <v>0.46</v>
      </c>
      <c r="U44" s="20">
        <v>0.9</v>
      </c>
      <c r="V44" s="79">
        <f t="shared" si="6"/>
        <v>2.0618556701030921E-4</v>
      </c>
      <c r="W44" s="20">
        <v>60741</v>
      </c>
      <c r="X44" s="20">
        <v>53081</v>
      </c>
      <c r="Y44" s="20">
        <v>3522</v>
      </c>
      <c r="Z44" s="20">
        <v>3549</v>
      </c>
      <c r="AA44" s="20">
        <v>3</v>
      </c>
      <c r="AB44" s="20">
        <v>298</v>
      </c>
      <c r="AD44">
        <f t="shared" si="7"/>
        <v>0.36835051546391739</v>
      </c>
      <c r="AE44">
        <f t="shared" si="8"/>
        <v>0.36477865372953294</v>
      </c>
      <c r="AF44">
        <f t="shared" si="9"/>
        <v>0.3665858095815645</v>
      </c>
      <c r="AG44">
        <f t="shared" si="10"/>
        <v>0.32189812007277124</v>
      </c>
      <c r="AH44">
        <f t="shared" si="11"/>
        <v>2.1358399029714974E-2</v>
      </c>
      <c r="AI44">
        <f t="shared" si="12"/>
        <v>2.1522134627046691E-2</v>
      </c>
      <c r="AJ44">
        <f t="shared" si="13"/>
        <v>1.819284414796846E-5</v>
      </c>
      <c r="AM44" s="5">
        <f>AG44/AF44-AP44</f>
        <v>0.87804797353184438</v>
      </c>
      <c r="AN44" s="5">
        <f>AH44/AF44</f>
        <v>5.8263027295285361E-2</v>
      </c>
      <c r="AO44" s="5">
        <f>AI44/AF44</f>
        <v>5.8709677419354837E-2</v>
      </c>
      <c r="AP44" s="5">
        <f>AJ44/AF44</f>
        <v>4.9627791563275427E-5</v>
      </c>
    </row>
    <row r="45" spans="1:44" x14ac:dyDescent="0.2">
      <c r="A45" s="21"/>
      <c r="B45" s="45"/>
      <c r="C45" s="20"/>
      <c r="D45" s="20"/>
      <c r="E45" s="20"/>
      <c r="F45" s="20"/>
      <c r="G45" s="20"/>
      <c r="H45" s="20"/>
      <c r="I45" s="20" t="s">
        <v>42</v>
      </c>
      <c r="J45" s="20" t="s">
        <v>43</v>
      </c>
      <c r="K45" s="20" t="s">
        <v>36</v>
      </c>
      <c r="L45" s="20" t="s">
        <v>44</v>
      </c>
      <c r="M45" s="20"/>
      <c r="R45" s="2"/>
      <c r="S45" s="3"/>
      <c r="V45" s="7"/>
      <c r="AM45" s="5"/>
      <c r="AN45" s="5"/>
      <c r="AO45" s="5"/>
      <c r="AP45" s="5"/>
    </row>
    <row r="46" spans="1:44" x14ac:dyDescent="0.2">
      <c r="A46" s="40" t="s">
        <v>59</v>
      </c>
      <c r="B46" s="49">
        <v>41845</v>
      </c>
      <c r="C46" s="20" t="s">
        <v>77</v>
      </c>
      <c r="D46" s="20"/>
      <c r="E46" s="20"/>
      <c r="F46" s="20"/>
      <c r="G46" s="20"/>
      <c r="H46" s="20"/>
      <c r="I46" s="20">
        <v>26719</v>
      </c>
      <c r="J46" s="20">
        <v>6550</v>
      </c>
      <c r="K46" s="20">
        <v>4406</v>
      </c>
      <c r="L46" s="20">
        <v>33</v>
      </c>
      <c r="M46" s="20">
        <v>191</v>
      </c>
      <c r="O46" s="20">
        <v>1.5289999999999999</v>
      </c>
      <c r="P46" s="20">
        <v>1.8504</v>
      </c>
      <c r="Q46" s="20">
        <v>10</v>
      </c>
      <c r="R46" s="77">
        <f t="shared" ref="R46:R49" si="14">(P46-O46)/1</f>
        <v>0.32140000000000013</v>
      </c>
      <c r="S46" s="78">
        <f t="shared" ref="S46:S49" si="15">R46/Q46</f>
        <v>3.2140000000000016E-2</v>
      </c>
      <c r="T46" s="19">
        <v>0.46</v>
      </c>
      <c r="U46" s="20">
        <v>0.85</v>
      </c>
      <c r="V46" s="80" t="e">
        <f>#REF!/SUM(#REF!)</f>
        <v>#REF!</v>
      </c>
      <c r="W46" s="80" t="e">
        <f>#REF!/SUM(#REF!)</f>
        <v>#REF!</v>
      </c>
      <c r="X46" s="80" t="e">
        <f>#REF!/SUM(#REF!)</f>
        <v>#REF!</v>
      </c>
      <c r="Y46" s="20">
        <v>39497</v>
      </c>
      <c r="Z46" s="20">
        <v>27001</v>
      </c>
      <c r="AA46" s="20">
        <v>7415</v>
      </c>
      <c r="AB46" s="20">
        <v>4494</v>
      </c>
      <c r="AC46" s="20">
        <v>321</v>
      </c>
      <c r="AD46" s="20">
        <v>108</v>
      </c>
      <c r="AE46" s="20"/>
      <c r="AF46" s="20" t="e">
        <f>Y46/($S46*1000*#REF!)*#REF!/1000</f>
        <v>#REF!</v>
      </c>
      <c r="AG46" s="20" t="e">
        <f>SUM(Z46:AB46)/($S46*1000*#REF!)*#REF!/1000</f>
        <v>#REF!</v>
      </c>
      <c r="AH46" s="20" t="e">
        <f>AD46/($S46*1000*#REF!)*#REF!/1000+AG46</f>
        <v>#REF!</v>
      </c>
      <c r="AI46" s="20" t="e">
        <f>Z46/($S46*1000*#REF!)*#REF!/1000</f>
        <v>#REF!</v>
      </c>
      <c r="AJ46" s="20" t="e">
        <f>AA46/($S46*1000*#REF!)*#REF!/1000</f>
        <v>#REF!</v>
      </c>
      <c r="AK46" s="20" t="e">
        <f>AB46/($S46*1000*#REF!)*#REF!/1000</f>
        <v>#REF!</v>
      </c>
      <c r="AL46" s="20" t="e">
        <f>AC46/($S46*1000*#REF!)*#REF!/1000</f>
        <v>#REF!</v>
      </c>
      <c r="AO46" t="e">
        <f t="shared" ref="AO46:AO61" si="16">AI46/SUM($AI46:$AK46)-AR46</f>
        <v>#REF!</v>
      </c>
      <c r="AP46" t="e">
        <f t="shared" ref="AP46:AP61" si="17">AJ46/SUM($AI46:$AK46)</f>
        <v>#REF!</v>
      </c>
      <c r="AQ46" t="e">
        <f t="shared" ref="AQ46:AQ61" si="18">AK46/SUM($AI46:$AK46)</f>
        <v>#REF!</v>
      </c>
      <c r="AR46" t="e">
        <f t="shared" ref="AR46:AR61" si="19">AL46/SUM($AI46:$AK46)</f>
        <v>#REF!</v>
      </c>
    </row>
    <row r="47" spans="1:44" x14ac:dyDescent="0.2">
      <c r="A47" s="40" t="s">
        <v>60</v>
      </c>
      <c r="B47" s="49">
        <v>41845</v>
      </c>
      <c r="C47" s="20" t="s">
        <v>77</v>
      </c>
      <c r="D47" s="20"/>
      <c r="E47" s="20"/>
      <c r="F47" s="20"/>
      <c r="G47" s="20"/>
      <c r="H47" s="20"/>
      <c r="I47" s="20">
        <v>31224</v>
      </c>
      <c r="J47" s="20">
        <v>13037</v>
      </c>
      <c r="K47" s="20">
        <v>6775</v>
      </c>
      <c r="L47" s="20">
        <v>38</v>
      </c>
      <c r="M47" s="20">
        <v>160</v>
      </c>
      <c r="O47" s="20">
        <v>1.5289999999999999</v>
      </c>
      <c r="P47" s="20">
        <v>1.8504</v>
      </c>
      <c r="Q47" s="20">
        <v>10</v>
      </c>
      <c r="R47" s="77">
        <f t="shared" si="14"/>
        <v>0.32140000000000013</v>
      </c>
      <c r="S47" s="78">
        <f t="shared" si="15"/>
        <v>3.2140000000000016E-2</v>
      </c>
      <c r="T47" s="19">
        <v>0.47</v>
      </c>
      <c r="U47" s="20">
        <v>0.85</v>
      </c>
      <c r="V47" s="80" t="e">
        <f>#REF!/SUM(#REF!)</f>
        <v>#REF!</v>
      </c>
      <c r="W47" s="80" t="e">
        <f>#REF!/SUM(#REF!)</f>
        <v>#REF!</v>
      </c>
      <c r="X47" s="80" t="e">
        <f>#REF!/SUM(#REF!)</f>
        <v>#REF!</v>
      </c>
      <c r="Y47" s="20">
        <v>55948</v>
      </c>
      <c r="Z47" s="20">
        <v>32066</v>
      </c>
      <c r="AA47" s="20">
        <v>13037</v>
      </c>
      <c r="AB47" s="20">
        <v>6775</v>
      </c>
      <c r="AC47" s="20">
        <v>567</v>
      </c>
      <c r="AD47" s="20">
        <v>297</v>
      </c>
      <c r="AE47" s="20"/>
      <c r="AF47" s="20" t="e">
        <f>Y47/($S47*1000*#REF!)*#REF!/1000</f>
        <v>#REF!</v>
      </c>
      <c r="AG47" s="20" t="e">
        <f>SUM(Z47:AB47)/($S47*1000*#REF!)*#REF!/1000</f>
        <v>#REF!</v>
      </c>
      <c r="AH47" s="20" t="e">
        <f>AD47/($S47*1000*#REF!)*#REF!/1000+AG47</f>
        <v>#REF!</v>
      </c>
      <c r="AI47" s="20" t="e">
        <f>Z47/($S47*1000*#REF!)*#REF!/1000</f>
        <v>#REF!</v>
      </c>
      <c r="AJ47" s="20" t="e">
        <f>AA47/($S47*1000*#REF!)*#REF!/1000</f>
        <v>#REF!</v>
      </c>
      <c r="AK47" s="20" t="e">
        <f>AB47/($S47*1000*#REF!)*#REF!/1000</f>
        <v>#REF!</v>
      </c>
      <c r="AL47" s="20" t="e">
        <f>AC47/($S47*1000*#REF!)*#REF!/1000</f>
        <v>#REF!</v>
      </c>
      <c r="AO47" t="e">
        <f t="shared" si="16"/>
        <v>#REF!</v>
      </c>
      <c r="AP47" t="e">
        <f t="shared" si="17"/>
        <v>#REF!</v>
      </c>
      <c r="AQ47" t="e">
        <f t="shared" si="18"/>
        <v>#REF!</v>
      </c>
      <c r="AR47" t="e">
        <f t="shared" si="19"/>
        <v>#REF!</v>
      </c>
    </row>
    <row r="48" spans="1:44" x14ac:dyDescent="0.2">
      <c r="A48" s="40" t="s">
        <v>61</v>
      </c>
      <c r="B48" s="49">
        <v>41845</v>
      </c>
      <c r="C48" s="20" t="s">
        <v>77</v>
      </c>
      <c r="D48" s="20"/>
      <c r="E48" s="20"/>
      <c r="F48" s="20"/>
      <c r="G48" s="20"/>
      <c r="H48" s="20"/>
      <c r="I48" s="20">
        <v>35667</v>
      </c>
      <c r="J48" s="20">
        <v>14419</v>
      </c>
      <c r="K48" s="20">
        <v>7585</v>
      </c>
      <c r="L48" s="20">
        <v>48</v>
      </c>
      <c r="M48" s="20">
        <v>212</v>
      </c>
      <c r="O48" s="20">
        <v>1.5289999999999999</v>
      </c>
      <c r="P48" s="20">
        <v>1.8504</v>
      </c>
      <c r="Q48" s="20">
        <v>10</v>
      </c>
      <c r="R48" s="77">
        <f t="shared" si="14"/>
        <v>0.32140000000000013</v>
      </c>
      <c r="S48" s="78">
        <f t="shared" si="15"/>
        <v>3.2140000000000016E-2</v>
      </c>
      <c r="T48" s="19">
        <v>0.46</v>
      </c>
      <c r="U48" s="20">
        <v>0.85</v>
      </c>
      <c r="V48" s="80" t="e">
        <f>#REF!/SUM(#REF!)</f>
        <v>#REF!</v>
      </c>
      <c r="W48" s="80" t="e">
        <f>#REF!/SUM(#REF!)</f>
        <v>#REF!</v>
      </c>
      <c r="X48" s="80" t="e">
        <f>#REF!/SUM(#REF!)</f>
        <v>#REF!</v>
      </c>
      <c r="Y48" s="20">
        <v>62040</v>
      </c>
      <c r="Z48" s="20">
        <v>36873</v>
      </c>
      <c r="AA48" s="20">
        <v>16148</v>
      </c>
      <c r="AB48" s="20">
        <v>7466</v>
      </c>
      <c r="AC48" s="20">
        <v>503</v>
      </c>
      <c r="AD48" s="20">
        <v>313</v>
      </c>
      <c r="AE48" s="20"/>
      <c r="AF48" s="20" t="e">
        <f>Y48/($S48*1000*#REF!)*#REF!/1000</f>
        <v>#REF!</v>
      </c>
      <c r="AG48" s="20" t="e">
        <f>SUM(Z48:AB48)/($S48*1000*#REF!)*#REF!/1000</f>
        <v>#REF!</v>
      </c>
      <c r="AH48" s="20" t="e">
        <f>AD48/($S48*1000*#REF!)*#REF!/1000+AG48</f>
        <v>#REF!</v>
      </c>
      <c r="AI48" s="20" t="e">
        <f>Z48/($S48*1000*#REF!)*#REF!/1000</f>
        <v>#REF!</v>
      </c>
      <c r="AJ48" s="20" t="e">
        <f>AA48/($S48*1000*#REF!)*#REF!/1000</f>
        <v>#REF!</v>
      </c>
      <c r="AK48" s="20" t="e">
        <f>AB48/($S48*1000*#REF!)*#REF!/1000</f>
        <v>#REF!</v>
      </c>
      <c r="AL48" s="20" t="e">
        <f>AC48/($S48*1000*#REF!)*#REF!/1000</f>
        <v>#REF!</v>
      </c>
      <c r="AO48" t="e">
        <f t="shared" si="16"/>
        <v>#REF!</v>
      </c>
      <c r="AP48" t="e">
        <f t="shared" si="17"/>
        <v>#REF!</v>
      </c>
      <c r="AQ48" t="e">
        <f t="shared" si="18"/>
        <v>#REF!</v>
      </c>
      <c r="AR48" t="e">
        <f t="shared" si="19"/>
        <v>#REF!</v>
      </c>
    </row>
    <row r="49" spans="1:44" x14ac:dyDescent="0.2">
      <c r="A49" s="40" t="s">
        <v>62</v>
      </c>
      <c r="B49" s="49">
        <v>41845</v>
      </c>
      <c r="C49" s="20" t="s">
        <v>77</v>
      </c>
      <c r="D49" s="20"/>
      <c r="E49" s="20"/>
      <c r="F49" s="20"/>
      <c r="G49" s="20"/>
      <c r="H49" s="20"/>
      <c r="I49" s="20">
        <v>38078</v>
      </c>
      <c r="J49" s="20">
        <v>13889</v>
      </c>
      <c r="K49" s="20">
        <v>8373</v>
      </c>
      <c r="L49" s="20">
        <v>42</v>
      </c>
      <c r="M49" s="20">
        <v>202</v>
      </c>
      <c r="O49" s="20">
        <v>1.5289999999999999</v>
      </c>
      <c r="P49" s="20">
        <v>1.8504</v>
      </c>
      <c r="Q49" s="20">
        <v>10</v>
      </c>
      <c r="R49" s="77">
        <f t="shared" si="14"/>
        <v>0.32140000000000013</v>
      </c>
      <c r="S49" s="78">
        <f t="shared" si="15"/>
        <v>3.2140000000000016E-2</v>
      </c>
      <c r="T49" s="19">
        <v>0.46</v>
      </c>
      <c r="U49" s="20">
        <v>0.85</v>
      </c>
      <c r="V49" s="80" t="e">
        <f>#REF!/SUM(#REF!)</f>
        <v>#REF!</v>
      </c>
      <c r="W49" s="80" t="e">
        <f>#REF!/SUM(#REF!)</f>
        <v>#REF!</v>
      </c>
      <c r="X49" s="80" t="e">
        <f>#REF!/SUM(#REF!)</f>
        <v>#REF!</v>
      </c>
      <c r="Y49" s="20">
        <v>66377</v>
      </c>
      <c r="Z49" s="20">
        <v>40434</v>
      </c>
      <c r="AA49" s="20">
        <v>16901</v>
      </c>
      <c r="AB49" s="20">
        <v>8254</v>
      </c>
      <c r="AC49" s="20">
        <v>1240</v>
      </c>
      <c r="AD49" s="20">
        <v>324</v>
      </c>
      <c r="AE49" s="20"/>
      <c r="AF49" s="41" t="e">
        <f>Y49/($S49*1000*#REF!)*#REF!/1000</f>
        <v>#REF!</v>
      </c>
      <c r="AG49" s="41" t="e">
        <f>SUM(Z49:AB49)/($S49*1000*#REF!)*#REF!/1000</f>
        <v>#REF!</v>
      </c>
      <c r="AH49" s="41" t="e">
        <f>AD49/($S49*1000*#REF!)*#REF!/1000+AG49</f>
        <v>#REF!</v>
      </c>
      <c r="AI49" s="41" t="e">
        <f>Z49/($S49*1000*#REF!)*#REF!/1000</f>
        <v>#REF!</v>
      </c>
      <c r="AJ49" s="41" t="e">
        <f>AA49/($S49*1000*#REF!)*#REF!/1000</f>
        <v>#REF!</v>
      </c>
      <c r="AK49" s="41" t="e">
        <f>AB49/($S49*1000*#REF!)*#REF!/1000</f>
        <v>#REF!</v>
      </c>
      <c r="AL49" s="41" t="e">
        <f>AC49/($S49*1000*#REF!)*#REF!/1000</f>
        <v>#REF!</v>
      </c>
      <c r="AO49" s="1" t="e">
        <f t="shared" si="16"/>
        <v>#REF!</v>
      </c>
      <c r="AP49" s="1" t="e">
        <f t="shared" si="17"/>
        <v>#REF!</v>
      </c>
      <c r="AQ49" s="1" t="e">
        <f t="shared" si="18"/>
        <v>#REF!</v>
      </c>
      <c r="AR49" s="1" t="e">
        <f t="shared" si="19"/>
        <v>#REF!</v>
      </c>
    </row>
    <row r="50" spans="1:44" x14ac:dyDescent="0.2">
      <c r="A50" s="21" t="s">
        <v>63</v>
      </c>
      <c r="B50" s="49">
        <v>41845</v>
      </c>
      <c r="C50" s="20" t="s">
        <v>77</v>
      </c>
      <c r="D50" s="20"/>
      <c r="E50" s="20"/>
      <c r="F50" s="20"/>
      <c r="G50" s="20"/>
      <c r="H50" s="20"/>
      <c r="I50" s="20">
        <v>39077</v>
      </c>
      <c r="J50" s="20">
        <v>5945</v>
      </c>
      <c r="K50" s="20">
        <v>2163</v>
      </c>
      <c r="L50" s="20">
        <v>87</v>
      </c>
      <c r="M50" s="20">
        <v>393</v>
      </c>
      <c r="O50" s="20">
        <v>1.528</v>
      </c>
      <c r="P50" s="20">
        <v>1.8492999999999999</v>
      </c>
      <c r="Q50" s="20">
        <v>10</v>
      </c>
      <c r="R50" s="77">
        <f t="shared" ref="R50:R53" si="20">(P50-O50)/1</f>
        <v>0.32129999999999992</v>
      </c>
      <c r="S50" s="78">
        <f t="shared" ref="S50:S53" si="21">R50/Q50</f>
        <v>3.2129999999999992E-2</v>
      </c>
      <c r="T50" s="19">
        <v>0.47</v>
      </c>
      <c r="U50" s="20">
        <v>0.85</v>
      </c>
      <c r="V50" s="80" t="e">
        <f>#REF!/SUM(#REF!)</f>
        <v>#REF!</v>
      </c>
      <c r="W50" s="80" t="e">
        <f>#REF!/SUM(#REF!)</f>
        <v>#REF!</v>
      </c>
      <c r="X50" s="80" t="e">
        <f>#REF!/SUM(#REF!)</f>
        <v>#REF!</v>
      </c>
      <c r="Y50" s="20">
        <v>48457</v>
      </c>
      <c r="Z50" s="20">
        <v>39124</v>
      </c>
      <c r="AA50" s="20">
        <v>6534</v>
      </c>
      <c r="AB50" s="20">
        <v>1972</v>
      </c>
      <c r="AC50" s="20">
        <v>261</v>
      </c>
      <c r="AD50" s="20">
        <v>219</v>
      </c>
      <c r="AE50" s="20"/>
      <c r="AF50" s="20" t="e">
        <f>Y50/($S50*1000*#REF!)*#REF!/1000</f>
        <v>#REF!</v>
      </c>
      <c r="AG50" s="20" t="e">
        <f>SUM(Z50:AB50)/($S50*1000*#REF!)*#REF!/1000</f>
        <v>#REF!</v>
      </c>
      <c r="AH50" s="20" t="e">
        <f>AD50/($S50*1000*#REF!)*#REF!/1000+AG50</f>
        <v>#REF!</v>
      </c>
      <c r="AI50" s="20" t="e">
        <f>Z50/($S50*1000*#REF!)*#REF!/1000</f>
        <v>#REF!</v>
      </c>
      <c r="AJ50" s="20" t="e">
        <f>AA50/($S50*1000*#REF!)*#REF!/1000</f>
        <v>#REF!</v>
      </c>
      <c r="AK50" s="20" t="e">
        <f>AB50/($S50*1000*#REF!)*#REF!/1000</f>
        <v>#REF!</v>
      </c>
      <c r="AL50" s="20" t="e">
        <f>AC50/($S50*1000*#REF!)*#REF!/1000</f>
        <v>#REF!</v>
      </c>
      <c r="AO50" t="e">
        <f t="shared" si="16"/>
        <v>#REF!</v>
      </c>
      <c r="AP50" t="e">
        <f t="shared" si="17"/>
        <v>#REF!</v>
      </c>
      <c r="AQ50" t="e">
        <f t="shared" si="18"/>
        <v>#REF!</v>
      </c>
      <c r="AR50" t="e">
        <f t="shared" si="19"/>
        <v>#REF!</v>
      </c>
    </row>
    <row r="51" spans="1:44" x14ac:dyDescent="0.2">
      <c r="A51" s="21" t="s">
        <v>64</v>
      </c>
      <c r="B51" s="49">
        <v>41845</v>
      </c>
      <c r="C51" s="20" t="s">
        <v>77</v>
      </c>
      <c r="D51" s="20"/>
      <c r="E51" s="20"/>
      <c r="F51" s="20"/>
      <c r="G51" s="20"/>
      <c r="H51" s="20"/>
      <c r="I51" s="20">
        <v>40701</v>
      </c>
      <c r="J51" s="20">
        <v>5936</v>
      </c>
      <c r="K51" s="20">
        <v>2337</v>
      </c>
      <c r="L51" s="20">
        <v>96</v>
      </c>
      <c r="M51" s="20">
        <v>438</v>
      </c>
      <c r="O51" s="20">
        <v>1.528</v>
      </c>
      <c r="P51" s="20">
        <v>1.8492999999999999</v>
      </c>
      <c r="Q51" s="20">
        <v>10</v>
      </c>
      <c r="R51" s="77">
        <f t="shared" si="20"/>
        <v>0.32129999999999992</v>
      </c>
      <c r="S51" s="78">
        <f t="shared" si="21"/>
        <v>3.2129999999999992E-2</v>
      </c>
      <c r="T51" s="19">
        <v>0.47</v>
      </c>
      <c r="U51" s="20">
        <v>0.85</v>
      </c>
      <c r="V51" s="80" t="e">
        <f>#REF!/SUM(#REF!)</f>
        <v>#REF!</v>
      </c>
      <c r="W51" s="80" t="e">
        <f>#REF!/SUM(#REF!)</f>
        <v>#REF!</v>
      </c>
      <c r="X51" s="80" t="e">
        <f>#REF!/SUM(#REF!)</f>
        <v>#REF!</v>
      </c>
      <c r="Y51" s="20">
        <v>49656</v>
      </c>
      <c r="Z51" s="20">
        <v>40701</v>
      </c>
      <c r="AA51" s="20">
        <v>5936</v>
      </c>
      <c r="AB51" s="20">
        <v>2150</v>
      </c>
      <c r="AC51" s="20">
        <v>296</v>
      </c>
      <c r="AD51" s="20">
        <v>297</v>
      </c>
      <c r="AE51" s="20"/>
      <c r="AF51" s="20" t="e">
        <f>Y51/($S51*1000*#REF!)*#REF!/1000</f>
        <v>#REF!</v>
      </c>
      <c r="AG51" s="20" t="e">
        <f>SUM(Z51:AB51)/($S51*1000*#REF!)*#REF!/1000</f>
        <v>#REF!</v>
      </c>
      <c r="AH51" s="20" t="e">
        <f>AD51/($S51*1000*#REF!)*#REF!/1000+AG51</f>
        <v>#REF!</v>
      </c>
      <c r="AI51" s="20" t="e">
        <f>Z51/($S51*1000*#REF!)*#REF!/1000</f>
        <v>#REF!</v>
      </c>
      <c r="AJ51" s="20" t="e">
        <f>AA51/($S51*1000*#REF!)*#REF!/1000</f>
        <v>#REF!</v>
      </c>
      <c r="AK51" s="20" t="e">
        <f>AB51/($S51*1000*#REF!)*#REF!/1000</f>
        <v>#REF!</v>
      </c>
      <c r="AL51" s="20" t="e">
        <f>AC51/($S51*1000*#REF!)*#REF!/1000</f>
        <v>#REF!</v>
      </c>
      <c r="AO51" t="e">
        <f t="shared" si="16"/>
        <v>#REF!</v>
      </c>
      <c r="AP51" t="e">
        <f t="shared" si="17"/>
        <v>#REF!</v>
      </c>
      <c r="AQ51" t="e">
        <f t="shared" si="18"/>
        <v>#REF!</v>
      </c>
      <c r="AR51" t="e">
        <f t="shared" si="19"/>
        <v>#REF!</v>
      </c>
    </row>
    <row r="52" spans="1:44" x14ac:dyDescent="0.2">
      <c r="A52" s="21" t="s">
        <v>65</v>
      </c>
      <c r="B52" s="49">
        <v>41845</v>
      </c>
      <c r="C52" s="20" t="s">
        <v>77</v>
      </c>
      <c r="D52" s="20"/>
      <c r="E52" s="20"/>
      <c r="F52" s="20"/>
      <c r="G52" s="20"/>
      <c r="H52" s="20"/>
      <c r="I52" s="20">
        <v>44116</v>
      </c>
      <c r="J52" s="20">
        <v>7121</v>
      </c>
      <c r="K52" s="20">
        <v>2649</v>
      </c>
      <c r="L52" s="20">
        <v>57</v>
      </c>
      <c r="M52" s="20">
        <v>412</v>
      </c>
      <c r="O52" s="20">
        <v>1.528</v>
      </c>
      <c r="P52" s="20">
        <v>1.8492999999999999</v>
      </c>
      <c r="Q52" s="20">
        <v>10</v>
      </c>
      <c r="R52" s="77">
        <f t="shared" si="20"/>
        <v>0.32129999999999992</v>
      </c>
      <c r="S52" s="78">
        <f t="shared" si="21"/>
        <v>3.2129999999999992E-2</v>
      </c>
      <c r="T52" s="19">
        <v>0.46</v>
      </c>
      <c r="U52" s="20">
        <v>0.85</v>
      </c>
      <c r="V52" s="80" t="e">
        <f>#REF!/SUM(#REF!)</f>
        <v>#REF!</v>
      </c>
      <c r="W52" s="80" t="e">
        <f>#REF!/SUM(#REF!)</f>
        <v>#REF!</v>
      </c>
      <c r="X52" s="80" t="e">
        <f>#REF!/SUM(#REF!)</f>
        <v>#REF!</v>
      </c>
      <c r="Y52" s="20">
        <v>54221</v>
      </c>
      <c r="Z52" s="20">
        <v>44116</v>
      </c>
      <c r="AA52" s="20">
        <v>7121</v>
      </c>
      <c r="AB52" s="20">
        <v>2649</v>
      </c>
      <c r="AC52" s="20">
        <v>334</v>
      </c>
      <c r="AD52" s="20">
        <v>373</v>
      </c>
      <c r="AE52" s="20"/>
      <c r="AF52" s="20" t="e">
        <f>Y52/($S52*1000*#REF!)*#REF!/1000</f>
        <v>#REF!</v>
      </c>
      <c r="AG52" s="20" t="e">
        <f>SUM(Z52:AB52)/($S52*1000*#REF!)*#REF!/1000</f>
        <v>#REF!</v>
      </c>
      <c r="AH52" s="20" t="e">
        <f>AD52/($S52*1000*#REF!)*#REF!/1000+AG52</f>
        <v>#REF!</v>
      </c>
      <c r="AI52" s="20" t="e">
        <f>Z52/($S52*1000*#REF!)*#REF!/1000</f>
        <v>#REF!</v>
      </c>
      <c r="AJ52" s="20" t="e">
        <f>AA52/($S52*1000*#REF!)*#REF!/1000</f>
        <v>#REF!</v>
      </c>
      <c r="AK52" s="20" t="e">
        <f>AB52/($S52*1000*#REF!)*#REF!/1000</f>
        <v>#REF!</v>
      </c>
      <c r="AL52" s="20" t="e">
        <f>AC52/($S52*1000*#REF!)*#REF!/1000</f>
        <v>#REF!</v>
      </c>
      <c r="AO52" t="e">
        <f t="shared" si="16"/>
        <v>#REF!</v>
      </c>
      <c r="AP52" t="e">
        <f t="shared" si="17"/>
        <v>#REF!</v>
      </c>
      <c r="AQ52" t="e">
        <f t="shared" si="18"/>
        <v>#REF!</v>
      </c>
      <c r="AR52" t="e">
        <f t="shared" si="19"/>
        <v>#REF!</v>
      </c>
    </row>
    <row r="53" spans="1:44" x14ac:dyDescent="0.2">
      <c r="A53" s="21" t="s">
        <v>66</v>
      </c>
      <c r="B53" s="49">
        <v>41845</v>
      </c>
      <c r="C53" s="20" t="s">
        <v>77</v>
      </c>
      <c r="D53" s="20"/>
      <c r="E53" s="20"/>
      <c r="F53" s="20"/>
      <c r="G53" s="20"/>
      <c r="H53" s="20"/>
      <c r="I53" s="20">
        <v>47587</v>
      </c>
      <c r="J53" s="20">
        <v>7310</v>
      </c>
      <c r="K53" s="20">
        <v>2950</v>
      </c>
      <c r="L53" s="20">
        <v>69</v>
      </c>
      <c r="M53" s="20">
        <v>481</v>
      </c>
      <c r="O53" s="20">
        <v>1.528</v>
      </c>
      <c r="P53" s="20">
        <v>1.8492999999999999</v>
      </c>
      <c r="Q53" s="20">
        <v>10</v>
      </c>
      <c r="R53" s="77">
        <f t="shared" si="20"/>
        <v>0.32129999999999992</v>
      </c>
      <c r="S53" s="78">
        <f t="shared" si="21"/>
        <v>3.2129999999999992E-2</v>
      </c>
      <c r="T53" s="19">
        <v>0.46</v>
      </c>
      <c r="U53" s="20">
        <v>0.85</v>
      </c>
      <c r="V53" s="80" t="e">
        <f>#REF!/SUM(#REF!)</f>
        <v>#REF!</v>
      </c>
      <c r="W53" s="80" t="e">
        <f>#REF!/SUM(#REF!)</f>
        <v>#REF!</v>
      </c>
      <c r="X53" s="80" t="e">
        <f>#REF!/SUM(#REF!)</f>
        <v>#REF!</v>
      </c>
      <c r="Y53" s="20">
        <v>58220</v>
      </c>
      <c r="Z53" s="20">
        <v>47587</v>
      </c>
      <c r="AA53" s="20">
        <v>7310</v>
      </c>
      <c r="AB53" s="20">
        <v>2950</v>
      </c>
      <c r="AC53" s="20">
        <v>386</v>
      </c>
      <c r="AD53" s="20">
        <v>346</v>
      </c>
      <c r="AE53" s="20"/>
      <c r="AF53" s="41" t="e">
        <f>Y53/($S53*1000*#REF!)*#REF!/1000</f>
        <v>#REF!</v>
      </c>
      <c r="AG53" s="41" t="e">
        <f>SUM(Z53:AB53)/($S53*1000*#REF!)*#REF!/1000</f>
        <v>#REF!</v>
      </c>
      <c r="AH53" s="41" t="e">
        <f>AD53/($S53*1000*#REF!)*#REF!/1000+AG53</f>
        <v>#REF!</v>
      </c>
      <c r="AI53" s="41" t="e">
        <f>Z53/($S53*1000*#REF!)*#REF!/1000</f>
        <v>#REF!</v>
      </c>
      <c r="AJ53" s="41" t="e">
        <f>AA53/($S53*1000*#REF!)*#REF!/1000</f>
        <v>#REF!</v>
      </c>
      <c r="AK53" s="41" t="e">
        <f>AB53/($S53*1000*#REF!)*#REF!/1000</f>
        <v>#REF!</v>
      </c>
      <c r="AL53" s="41" t="e">
        <f>AC53/($S53*1000*#REF!)*#REF!/1000</f>
        <v>#REF!</v>
      </c>
      <c r="AO53" s="1" t="e">
        <f t="shared" si="16"/>
        <v>#REF!</v>
      </c>
      <c r="AP53" s="1" t="e">
        <f t="shared" si="17"/>
        <v>#REF!</v>
      </c>
      <c r="AQ53" s="1" t="e">
        <f t="shared" si="18"/>
        <v>#REF!</v>
      </c>
      <c r="AR53" s="1" t="e">
        <f t="shared" si="19"/>
        <v>#REF!</v>
      </c>
    </row>
    <row r="54" spans="1:44" x14ac:dyDescent="0.2">
      <c r="A54" s="24" t="s">
        <v>67</v>
      </c>
      <c r="B54" s="49">
        <v>41845</v>
      </c>
      <c r="C54" s="20" t="s">
        <v>77</v>
      </c>
      <c r="D54" s="20"/>
      <c r="E54" s="20"/>
      <c r="F54" s="20"/>
      <c r="G54" s="20"/>
      <c r="H54" s="20"/>
      <c r="I54" s="20">
        <v>115325</v>
      </c>
      <c r="J54" s="20">
        <v>23874</v>
      </c>
      <c r="K54" s="20">
        <v>6715</v>
      </c>
      <c r="L54" s="20">
        <v>515</v>
      </c>
      <c r="M54" s="43">
        <v>2774</v>
      </c>
      <c r="N54" s="12"/>
      <c r="O54" s="20">
        <v>1.5161</v>
      </c>
      <c r="P54" s="20">
        <v>1.8438000000000001</v>
      </c>
      <c r="Q54" s="20">
        <v>10</v>
      </c>
      <c r="R54" s="77">
        <f t="shared" ref="R54:R57" si="22">(P54-O54)/1</f>
        <v>0.3277000000000001</v>
      </c>
      <c r="S54" s="78">
        <f t="shared" ref="S54:S57" si="23">R54/Q54</f>
        <v>3.2770000000000007E-2</v>
      </c>
      <c r="T54" s="19">
        <v>0.47</v>
      </c>
      <c r="U54" s="20">
        <v>0.85</v>
      </c>
      <c r="V54" s="80" t="e">
        <f>#REF!/SUM(#REF!)</f>
        <v>#REF!</v>
      </c>
      <c r="W54" s="80" t="e">
        <f>#REF!/SUM(#REF!)</f>
        <v>#REF!</v>
      </c>
      <c r="X54" s="80" t="e">
        <f>#REF!/SUM(#REF!)</f>
        <v>#REF!</v>
      </c>
      <c r="Y54" s="20">
        <v>146587</v>
      </c>
      <c r="Z54" s="20">
        <v>115228</v>
      </c>
      <c r="AA54" s="20">
        <v>23874</v>
      </c>
      <c r="AB54" s="20">
        <v>5874</v>
      </c>
      <c r="AC54" s="20">
        <v>1732</v>
      </c>
      <c r="AD54" s="20">
        <v>2427</v>
      </c>
      <c r="AE54" s="20"/>
      <c r="AF54" s="20" t="e">
        <f>Y54/($S54*1000*#REF!)*#REF!/1000</f>
        <v>#REF!</v>
      </c>
      <c r="AG54" s="20" t="e">
        <f>SUM(Z54:AB54)/($S54*1000*#REF!)*#REF!/1000</f>
        <v>#REF!</v>
      </c>
      <c r="AH54" s="20" t="e">
        <f>AD54/($S54*1000*#REF!)*#REF!/1000+AG54</f>
        <v>#REF!</v>
      </c>
      <c r="AI54" s="20" t="e">
        <f>Z54/($S54*1000*#REF!)*#REF!/1000</f>
        <v>#REF!</v>
      </c>
      <c r="AJ54" s="20" t="e">
        <f>AA54/($S54*1000*#REF!)*#REF!/1000</f>
        <v>#REF!</v>
      </c>
      <c r="AK54" s="20" t="e">
        <f>AB54/($S54*1000*#REF!)*#REF!/1000</f>
        <v>#REF!</v>
      </c>
      <c r="AL54" s="20" t="e">
        <f>AC54/($S54*1000*#REF!)*#REF!/1000</f>
        <v>#REF!</v>
      </c>
      <c r="AO54" t="e">
        <f t="shared" si="16"/>
        <v>#REF!</v>
      </c>
      <c r="AP54" t="e">
        <f t="shared" si="17"/>
        <v>#REF!</v>
      </c>
      <c r="AQ54" t="e">
        <f t="shared" si="18"/>
        <v>#REF!</v>
      </c>
      <c r="AR54" t="e">
        <f t="shared" si="19"/>
        <v>#REF!</v>
      </c>
    </row>
    <row r="55" spans="1:44" x14ac:dyDescent="0.2">
      <c r="A55" s="24" t="s">
        <v>68</v>
      </c>
      <c r="B55" s="49">
        <v>41845</v>
      </c>
      <c r="C55" s="20" t="s">
        <v>77</v>
      </c>
      <c r="D55" s="20"/>
      <c r="E55" s="20"/>
      <c r="F55" s="20"/>
      <c r="G55" s="20"/>
      <c r="H55" s="20"/>
      <c r="I55" s="20">
        <v>142984</v>
      </c>
      <c r="J55" s="20">
        <v>21510</v>
      </c>
      <c r="K55" s="20">
        <v>6580</v>
      </c>
      <c r="L55" s="20">
        <v>593</v>
      </c>
      <c r="M55" s="43">
        <v>2569</v>
      </c>
      <c r="N55" s="12"/>
      <c r="O55" s="20">
        <v>1.5161</v>
      </c>
      <c r="P55" s="20">
        <v>1.8438000000000001</v>
      </c>
      <c r="Q55" s="20">
        <v>10</v>
      </c>
      <c r="R55" s="77">
        <f t="shared" si="22"/>
        <v>0.3277000000000001</v>
      </c>
      <c r="S55" s="78">
        <f t="shared" si="23"/>
        <v>3.2770000000000007E-2</v>
      </c>
      <c r="T55" s="19">
        <v>0.47</v>
      </c>
      <c r="U55" s="20">
        <v>0.85</v>
      </c>
      <c r="V55" s="80" t="e">
        <f>#REF!/SUM(#REF!)</f>
        <v>#REF!</v>
      </c>
      <c r="W55" s="80" t="e">
        <f>#REF!/SUM(#REF!)</f>
        <v>#REF!</v>
      </c>
      <c r="X55" s="80" t="e">
        <f>#REF!/SUM(#REF!)</f>
        <v>#REF!</v>
      </c>
      <c r="Y55" s="20">
        <v>142984</v>
      </c>
      <c r="Z55" s="20">
        <v>114095</v>
      </c>
      <c r="AA55" s="20">
        <v>21510</v>
      </c>
      <c r="AB55" s="20">
        <v>5810</v>
      </c>
      <c r="AC55" s="20">
        <v>1990</v>
      </c>
      <c r="AD55" s="20">
        <v>2514</v>
      </c>
      <c r="AE55" s="20"/>
      <c r="AF55" s="20" t="e">
        <f>Y55/($S55*1000*#REF!)*#REF!/1000</f>
        <v>#REF!</v>
      </c>
      <c r="AG55" s="20" t="e">
        <f>SUM(Z55:AB55)/($S55*1000*#REF!)*#REF!/1000</f>
        <v>#REF!</v>
      </c>
      <c r="AH55" s="20" t="e">
        <f>AD55/($S55*1000*#REF!)*#REF!/1000+AG55</f>
        <v>#REF!</v>
      </c>
      <c r="AI55" s="20" t="e">
        <f>Z55/($S55*1000*#REF!)*#REF!/1000</f>
        <v>#REF!</v>
      </c>
      <c r="AJ55" s="20" t="e">
        <f>AA55/($S55*1000*#REF!)*#REF!/1000</f>
        <v>#REF!</v>
      </c>
      <c r="AK55" s="20" t="e">
        <f>AB55/($S55*1000*#REF!)*#REF!/1000</f>
        <v>#REF!</v>
      </c>
      <c r="AL55" s="20" t="e">
        <f>AC55/($S55*1000*#REF!)*#REF!/1000</f>
        <v>#REF!</v>
      </c>
      <c r="AO55" t="e">
        <f t="shared" si="16"/>
        <v>#REF!</v>
      </c>
      <c r="AP55" t="e">
        <f t="shared" si="17"/>
        <v>#REF!</v>
      </c>
      <c r="AQ55" t="e">
        <f t="shared" si="18"/>
        <v>#REF!</v>
      </c>
      <c r="AR55" t="e">
        <f t="shared" si="19"/>
        <v>#REF!</v>
      </c>
    </row>
    <row r="56" spans="1:44" x14ac:dyDescent="0.2">
      <c r="A56" s="24" t="s">
        <v>69</v>
      </c>
      <c r="B56" s="49">
        <v>41845</v>
      </c>
      <c r="C56" s="20" t="s">
        <v>77</v>
      </c>
      <c r="D56" s="20"/>
      <c r="E56" s="20"/>
      <c r="F56" s="20"/>
      <c r="G56" s="20"/>
      <c r="H56" s="20"/>
      <c r="I56" s="20">
        <v>126058</v>
      </c>
      <c r="J56" s="20">
        <v>20531</v>
      </c>
      <c r="K56" s="20">
        <v>3890</v>
      </c>
      <c r="L56" s="20">
        <v>580</v>
      </c>
      <c r="M56" s="43">
        <v>2807</v>
      </c>
      <c r="N56" s="12"/>
      <c r="O56" s="20">
        <v>1.5161</v>
      </c>
      <c r="P56" s="20">
        <v>1.8438000000000001</v>
      </c>
      <c r="Q56" s="20">
        <v>10</v>
      </c>
      <c r="R56" s="77">
        <f t="shared" si="22"/>
        <v>0.3277000000000001</v>
      </c>
      <c r="S56" s="78">
        <f t="shared" si="23"/>
        <v>3.2770000000000007E-2</v>
      </c>
      <c r="T56" s="19">
        <v>0.46</v>
      </c>
      <c r="U56" s="20">
        <v>0.85</v>
      </c>
      <c r="V56" s="80" t="e">
        <f>#REF!/SUM(#REF!)</f>
        <v>#REF!</v>
      </c>
      <c r="W56" s="80" t="e">
        <f>#REF!/SUM(#REF!)</f>
        <v>#REF!</v>
      </c>
      <c r="X56" s="80" t="e">
        <f>#REF!/SUM(#REF!)</f>
        <v>#REF!</v>
      </c>
      <c r="Y56" s="20">
        <v>152347</v>
      </c>
      <c r="Z56" s="20">
        <v>126058</v>
      </c>
      <c r="AA56" s="20">
        <v>20531</v>
      </c>
      <c r="AB56" s="20">
        <v>3890</v>
      </c>
      <c r="AC56" s="20">
        <v>1986</v>
      </c>
      <c r="AD56" s="20">
        <v>2652</v>
      </c>
      <c r="AE56" s="20"/>
      <c r="AF56" s="20" t="e">
        <f>Y56/($S56*1000*#REF!)*#REF!/1000</f>
        <v>#REF!</v>
      </c>
      <c r="AG56" s="20" t="e">
        <f>SUM(Z56:AB56)/($S56*1000*#REF!)*#REF!/1000</f>
        <v>#REF!</v>
      </c>
      <c r="AH56" s="20" t="e">
        <f>AD56/($S56*1000*#REF!)*#REF!/1000+AG56</f>
        <v>#REF!</v>
      </c>
      <c r="AI56" s="20" t="e">
        <f>Z56/($S56*1000*#REF!)*#REF!/1000</f>
        <v>#REF!</v>
      </c>
      <c r="AJ56" s="20" t="e">
        <f>AA56/($S56*1000*#REF!)*#REF!/1000</f>
        <v>#REF!</v>
      </c>
      <c r="AK56" s="20" t="e">
        <f>AB56/($S56*1000*#REF!)*#REF!/1000</f>
        <v>#REF!</v>
      </c>
      <c r="AL56" s="20" t="e">
        <f>AC56/($S56*1000*#REF!)*#REF!/1000</f>
        <v>#REF!</v>
      </c>
      <c r="AO56" t="e">
        <f t="shared" si="16"/>
        <v>#REF!</v>
      </c>
      <c r="AP56" t="e">
        <f t="shared" si="17"/>
        <v>#REF!</v>
      </c>
      <c r="AQ56" t="e">
        <f t="shared" si="18"/>
        <v>#REF!</v>
      </c>
      <c r="AR56" t="e">
        <f t="shared" si="19"/>
        <v>#REF!</v>
      </c>
    </row>
    <row r="57" spans="1:44" x14ac:dyDescent="0.2">
      <c r="A57" s="24" t="s">
        <v>70</v>
      </c>
      <c r="B57" s="49">
        <v>41845</v>
      </c>
      <c r="C57" s="20" t="s">
        <v>77</v>
      </c>
      <c r="D57" s="20"/>
      <c r="E57" s="20"/>
      <c r="F57" s="20"/>
      <c r="G57" s="20"/>
      <c r="H57" s="20"/>
      <c r="I57" s="20">
        <v>137899</v>
      </c>
      <c r="J57" s="20">
        <v>21105</v>
      </c>
      <c r="K57" s="20">
        <v>4132</v>
      </c>
      <c r="L57" s="20">
        <v>674</v>
      </c>
      <c r="M57" s="43">
        <v>3003</v>
      </c>
      <c r="N57" s="12"/>
      <c r="O57" s="20">
        <v>1.5161</v>
      </c>
      <c r="P57" s="20">
        <v>1.8438000000000001</v>
      </c>
      <c r="Q57" s="20">
        <v>10</v>
      </c>
      <c r="R57" s="77">
        <f t="shared" si="22"/>
        <v>0.3277000000000001</v>
      </c>
      <c r="S57" s="78">
        <f t="shared" si="23"/>
        <v>3.2770000000000007E-2</v>
      </c>
      <c r="T57" s="19">
        <v>0.46</v>
      </c>
      <c r="U57" s="20">
        <v>0.85</v>
      </c>
      <c r="V57" s="80" t="e">
        <f>#REF!/SUM(#REF!)</f>
        <v>#REF!</v>
      </c>
      <c r="W57" s="80" t="e">
        <f>#REF!/SUM(#REF!)</f>
        <v>#REF!</v>
      </c>
      <c r="X57" s="80" t="e">
        <f>#REF!/SUM(#REF!)</f>
        <v>#REF!</v>
      </c>
      <c r="Y57" s="20">
        <v>165262</v>
      </c>
      <c r="Z57" s="20">
        <v>137899</v>
      </c>
      <c r="AA57" s="20">
        <v>21105</v>
      </c>
      <c r="AB57" s="20">
        <v>4132</v>
      </c>
      <c r="AC57" s="20">
        <v>2068</v>
      </c>
      <c r="AD57" s="20">
        <v>3111</v>
      </c>
      <c r="AE57" s="20"/>
      <c r="AF57" s="41" t="e">
        <f>Y57/($S57*1000*#REF!)*#REF!/1000</f>
        <v>#REF!</v>
      </c>
      <c r="AG57" s="41" t="e">
        <f>SUM(Z57:AB57)/($S57*1000*#REF!)*#REF!/1000</f>
        <v>#REF!</v>
      </c>
      <c r="AH57" s="41" t="e">
        <f>AD57/($S57*1000*#REF!)*#REF!/1000+AG57</f>
        <v>#REF!</v>
      </c>
      <c r="AI57" s="41" t="e">
        <f>Z57/($S57*1000*#REF!)*#REF!/1000</f>
        <v>#REF!</v>
      </c>
      <c r="AJ57" s="41" t="e">
        <f>AA57/($S57*1000*#REF!)*#REF!/1000</f>
        <v>#REF!</v>
      </c>
      <c r="AK57" s="41" t="e">
        <f>AB57/($S57*1000*#REF!)*#REF!/1000</f>
        <v>#REF!</v>
      </c>
      <c r="AL57" s="41" t="e">
        <f>AC57/($S57*1000*#REF!)*#REF!/1000</f>
        <v>#REF!</v>
      </c>
      <c r="AO57" s="1" t="e">
        <f t="shared" si="16"/>
        <v>#REF!</v>
      </c>
      <c r="AP57" s="1" t="e">
        <f t="shared" si="17"/>
        <v>#REF!</v>
      </c>
      <c r="AQ57" s="1" t="e">
        <f t="shared" si="18"/>
        <v>#REF!</v>
      </c>
      <c r="AR57" s="1" t="e">
        <f t="shared" si="19"/>
        <v>#REF!</v>
      </c>
    </row>
    <row r="58" spans="1:44" x14ac:dyDescent="0.2">
      <c r="A58" s="21" t="s">
        <v>71</v>
      </c>
      <c r="B58" s="49">
        <v>41845</v>
      </c>
      <c r="C58" s="20" t="s">
        <v>77</v>
      </c>
      <c r="D58" s="20"/>
      <c r="E58" s="20"/>
      <c r="F58" s="20"/>
      <c r="G58" s="20"/>
      <c r="H58" s="20"/>
      <c r="I58" s="20">
        <v>46295</v>
      </c>
      <c r="J58" s="20">
        <v>5715</v>
      </c>
      <c r="K58" s="20">
        <v>1651</v>
      </c>
      <c r="L58" s="20">
        <v>161</v>
      </c>
      <c r="M58" s="20">
        <v>191</v>
      </c>
      <c r="O58" s="20">
        <v>1.5145999999999999</v>
      </c>
      <c r="P58" s="20">
        <v>1.843</v>
      </c>
      <c r="Q58" s="20">
        <v>10</v>
      </c>
      <c r="R58" s="77">
        <f t="shared" ref="R58:R61" si="24">(P58-O58)/1</f>
        <v>0.32840000000000003</v>
      </c>
      <c r="S58" s="78">
        <f t="shared" ref="S58:S61" si="25">R58/Q58</f>
        <v>3.2840000000000001E-2</v>
      </c>
      <c r="T58" s="19">
        <v>0.47</v>
      </c>
      <c r="U58" s="20">
        <v>0.85</v>
      </c>
      <c r="V58" s="80" t="e">
        <f>#REF!/SUM(#REF!)</f>
        <v>#REF!</v>
      </c>
      <c r="W58" s="80" t="e">
        <f>#REF!/SUM(#REF!)</f>
        <v>#REF!</v>
      </c>
      <c r="X58" s="80" t="e">
        <f>#REF!/SUM(#REF!)</f>
        <v>#REF!</v>
      </c>
      <c r="Y58" s="20">
        <v>54271</v>
      </c>
      <c r="Z58" s="20">
        <v>46412</v>
      </c>
      <c r="AA58" s="20">
        <v>5594</v>
      </c>
      <c r="AB58" s="20">
        <v>1628</v>
      </c>
      <c r="AC58" s="20">
        <v>92</v>
      </c>
      <c r="AD58" s="20">
        <v>264</v>
      </c>
      <c r="AE58" s="20"/>
      <c r="AF58" s="20" t="e">
        <f>Y58/($S58*1000*#REF!)*#REF!/1000</f>
        <v>#REF!</v>
      </c>
      <c r="AG58" s="20" t="e">
        <f>SUM(Z58:AB58)/($S58*1000*#REF!)*#REF!/1000</f>
        <v>#REF!</v>
      </c>
      <c r="AH58" s="20" t="e">
        <f>AD58/($S58*1000*#REF!)*#REF!/1000+AG58</f>
        <v>#REF!</v>
      </c>
      <c r="AI58" s="20" t="e">
        <f>Z58/($S58*1000*#REF!)*#REF!/1000</f>
        <v>#REF!</v>
      </c>
      <c r="AJ58" s="20" t="e">
        <f>AA58/($S58*1000*#REF!)*#REF!/1000</f>
        <v>#REF!</v>
      </c>
      <c r="AK58" s="20" t="e">
        <f>AB58/($S58*1000*#REF!)*#REF!/1000</f>
        <v>#REF!</v>
      </c>
      <c r="AL58" s="20" t="e">
        <f>AC58/($S58*1000*#REF!)*#REF!/1000</f>
        <v>#REF!</v>
      </c>
      <c r="AO58" t="e">
        <f t="shared" si="16"/>
        <v>#REF!</v>
      </c>
      <c r="AP58" t="e">
        <f t="shared" si="17"/>
        <v>#REF!</v>
      </c>
      <c r="AQ58" t="e">
        <f t="shared" si="18"/>
        <v>#REF!</v>
      </c>
      <c r="AR58" t="e">
        <f t="shared" si="19"/>
        <v>#REF!</v>
      </c>
    </row>
    <row r="59" spans="1:44" x14ac:dyDescent="0.2">
      <c r="A59" s="21" t="s">
        <v>72</v>
      </c>
      <c r="B59" s="49">
        <v>41845</v>
      </c>
      <c r="C59" s="20" t="s">
        <v>77</v>
      </c>
      <c r="D59" s="20"/>
      <c r="E59" s="20"/>
      <c r="F59" s="20"/>
      <c r="G59" s="20"/>
      <c r="H59" s="20"/>
      <c r="I59" s="20">
        <v>54357</v>
      </c>
      <c r="J59" s="20">
        <v>5541</v>
      </c>
      <c r="K59" s="20">
        <v>1580</v>
      </c>
      <c r="L59" s="20">
        <v>203</v>
      </c>
      <c r="M59" s="20">
        <v>213</v>
      </c>
      <c r="O59" s="20">
        <v>1.5145999999999999</v>
      </c>
      <c r="P59" s="20">
        <v>1.843</v>
      </c>
      <c r="Q59" s="20">
        <v>10</v>
      </c>
      <c r="R59" s="77">
        <f t="shared" si="24"/>
        <v>0.32840000000000003</v>
      </c>
      <c r="S59" s="78">
        <f t="shared" si="25"/>
        <v>3.2840000000000001E-2</v>
      </c>
      <c r="T59" s="19">
        <v>0.47</v>
      </c>
      <c r="U59" s="20">
        <v>0.85</v>
      </c>
      <c r="V59" s="80" t="e">
        <f>#REF!/SUM(#REF!)</f>
        <v>#REF!</v>
      </c>
      <c r="W59" s="80" t="e">
        <f>#REF!/SUM(#REF!)</f>
        <v>#REF!</v>
      </c>
      <c r="X59" s="80" t="e">
        <f>#REF!/SUM(#REF!)</f>
        <v>#REF!</v>
      </c>
      <c r="Y59" s="20">
        <v>54509</v>
      </c>
      <c r="Z59" s="20">
        <v>46914</v>
      </c>
      <c r="AA59" s="20">
        <v>5444</v>
      </c>
      <c r="AB59" s="20">
        <v>1543</v>
      </c>
      <c r="AC59" s="20">
        <v>54</v>
      </c>
      <c r="AD59" s="20">
        <v>287</v>
      </c>
      <c r="AE59" s="20"/>
      <c r="AF59" s="20" t="e">
        <f>Y59/($S59*1000*#REF!)*#REF!/1000</f>
        <v>#REF!</v>
      </c>
      <c r="AG59" s="20" t="e">
        <f>SUM(Z59:AB59)/($S59*1000*#REF!)*#REF!/1000</f>
        <v>#REF!</v>
      </c>
      <c r="AH59" s="20" t="e">
        <f>AD59/($S59*1000*#REF!)*#REF!/1000+AG59</f>
        <v>#REF!</v>
      </c>
      <c r="AI59" s="20" t="e">
        <f>Z59/($S59*1000*#REF!)*#REF!/1000</f>
        <v>#REF!</v>
      </c>
      <c r="AJ59" s="20" t="e">
        <f>AA59/($S59*1000*#REF!)*#REF!/1000</f>
        <v>#REF!</v>
      </c>
      <c r="AK59" s="20" t="e">
        <f>AB59/($S59*1000*#REF!)*#REF!/1000</f>
        <v>#REF!</v>
      </c>
      <c r="AL59" s="20" t="e">
        <f>AC59/($S59*1000*#REF!)*#REF!/1000</f>
        <v>#REF!</v>
      </c>
      <c r="AO59" t="e">
        <f t="shared" si="16"/>
        <v>#REF!</v>
      </c>
      <c r="AP59" t="e">
        <f t="shared" si="17"/>
        <v>#REF!</v>
      </c>
      <c r="AQ59" t="e">
        <f t="shared" si="18"/>
        <v>#REF!</v>
      </c>
      <c r="AR59" t="e">
        <f t="shared" si="19"/>
        <v>#REF!</v>
      </c>
    </row>
    <row r="60" spans="1:44" x14ac:dyDescent="0.2">
      <c r="A60" s="21" t="s">
        <v>73</v>
      </c>
      <c r="B60" s="49">
        <v>41845</v>
      </c>
      <c r="C60" s="20" t="s">
        <v>77</v>
      </c>
      <c r="D60" s="20"/>
      <c r="E60" s="20"/>
      <c r="F60" s="20"/>
      <c r="G60" s="20"/>
      <c r="H60" s="20"/>
      <c r="I60" s="20">
        <v>48092</v>
      </c>
      <c r="J60" s="20">
        <v>5222</v>
      </c>
      <c r="K60" s="20">
        <v>1501</v>
      </c>
      <c r="L60" s="20">
        <v>161</v>
      </c>
      <c r="M60" s="20">
        <v>398</v>
      </c>
      <c r="O60" s="20">
        <v>1.5145999999999999</v>
      </c>
      <c r="P60" s="20">
        <v>1.843</v>
      </c>
      <c r="Q60" s="20">
        <v>10</v>
      </c>
      <c r="R60" s="77">
        <f t="shared" si="24"/>
        <v>0.32840000000000003</v>
      </c>
      <c r="S60" s="78">
        <f t="shared" si="25"/>
        <v>3.2840000000000001E-2</v>
      </c>
      <c r="T60" s="19">
        <v>0.46</v>
      </c>
      <c r="U60" s="20">
        <v>0.85</v>
      </c>
      <c r="V60" s="80" t="e">
        <f>#REF!/SUM(#REF!)</f>
        <v>#REF!</v>
      </c>
      <c r="W60" s="80" t="e">
        <f>#REF!/SUM(#REF!)</f>
        <v>#REF!</v>
      </c>
      <c r="X60" s="80" t="e">
        <f>#REF!/SUM(#REF!)</f>
        <v>#REF!</v>
      </c>
      <c r="Y60" s="20">
        <v>55575</v>
      </c>
      <c r="Z60" s="20">
        <v>48109</v>
      </c>
      <c r="AA60" s="20">
        <v>5399</v>
      </c>
      <c r="AB60" s="20">
        <v>1430</v>
      </c>
      <c r="AC60" s="20">
        <v>98</v>
      </c>
      <c r="AD60" s="20">
        <v>326</v>
      </c>
      <c r="AE60" s="20"/>
      <c r="AF60" s="20" t="e">
        <f>Y60/($S60*1000*#REF!)*#REF!/1000</f>
        <v>#REF!</v>
      </c>
      <c r="AG60" s="20" t="e">
        <f>SUM(Z60:AB60)/($S60*1000*#REF!)*#REF!/1000</f>
        <v>#REF!</v>
      </c>
      <c r="AH60" s="20" t="e">
        <f>AD60/($S60*1000*#REF!)*#REF!/1000+AG60</f>
        <v>#REF!</v>
      </c>
      <c r="AI60" s="20" t="e">
        <f>Z60/($S60*1000*#REF!)*#REF!/1000</f>
        <v>#REF!</v>
      </c>
      <c r="AJ60" s="20" t="e">
        <f>AA60/($S60*1000*#REF!)*#REF!/1000</f>
        <v>#REF!</v>
      </c>
      <c r="AK60" s="20" t="e">
        <f>AB60/($S60*1000*#REF!)*#REF!/1000</f>
        <v>#REF!</v>
      </c>
      <c r="AL60" s="20" t="e">
        <f>AC60/($S60*1000*#REF!)*#REF!/1000</f>
        <v>#REF!</v>
      </c>
      <c r="AO60" t="e">
        <f t="shared" si="16"/>
        <v>#REF!</v>
      </c>
      <c r="AP60" t="e">
        <f t="shared" si="17"/>
        <v>#REF!</v>
      </c>
      <c r="AQ60" t="e">
        <f t="shared" si="18"/>
        <v>#REF!</v>
      </c>
      <c r="AR60" t="e">
        <f t="shared" si="19"/>
        <v>#REF!</v>
      </c>
    </row>
    <row r="61" spans="1:44" x14ac:dyDescent="0.2">
      <c r="A61" s="21" t="s">
        <v>74</v>
      </c>
      <c r="B61" s="49">
        <v>41845</v>
      </c>
      <c r="C61" s="20" t="s">
        <v>77</v>
      </c>
      <c r="D61" s="20"/>
      <c r="E61" s="20"/>
      <c r="F61" s="20"/>
      <c r="G61" s="20"/>
      <c r="H61" s="20"/>
      <c r="I61" s="20">
        <v>46069</v>
      </c>
      <c r="J61" s="20">
        <v>6507</v>
      </c>
      <c r="K61" s="20">
        <v>1465</v>
      </c>
      <c r="L61" s="20">
        <v>126</v>
      </c>
      <c r="M61" s="20">
        <v>459</v>
      </c>
      <c r="O61" s="20">
        <v>1.5145999999999999</v>
      </c>
      <c r="P61" s="20">
        <v>1.843</v>
      </c>
      <c r="Q61" s="20">
        <v>10</v>
      </c>
      <c r="R61" s="77">
        <f t="shared" si="24"/>
        <v>0.32840000000000003</v>
      </c>
      <c r="S61" s="78">
        <f t="shared" si="25"/>
        <v>3.2840000000000001E-2</v>
      </c>
      <c r="T61" s="19">
        <v>0.46</v>
      </c>
      <c r="U61" s="20">
        <v>0.85</v>
      </c>
      <c r="V61" s="80" t="e">
        <f>#REF!/SUM(#REF!)</f>
        <v>#REF!</v>
      </c>
      <c r="W61" s="80" t="e">
        <f>#REF!/SUM(#REF!)</f>
        <v>#REF!</v>
      </c>
      <c r="X61" s="80" t="e">
        <f>#REF!/SUM(#REF!)</f>
        <v>#REF!</v>
      </c>
      <c r="Y61" s="20">
        <v>53036</v>
      </c>
      <c r="Z61" s="20">
        <v>46069</v>
      </c>
      <c r="AA61" s="20">
        <v>4978</v>
      </c>
      <c r="AB61" s="20">
        <v>1409</v>
      </c>
      <c r="AC61" s="20">
        <v>86</v>
      </c>
      <c r="AD61" s="20">
        <v>412</v>
      </c>
      <c r="AE61" s="20"/>
      <c r="AF61" s="41" t="e">
        <f>Y61/($S61*1000*#REF!)*#REF!/1000</f>
        <v>#REF!</v>
      </c>
      <c r="AG61" s="41" t="e">
        <f>SUM(Z61:AB61)/($S61*1000*#REF!)*#REF!/1000</f>
        <v>#REF!</v>
      </c>
      <c r="AH61" s="41" t="e">
        <f>AD61/($S61*1000*#REF!)*#REF!/1000+AG61</f>
        <v>#REF!</v>
      </c>
      <c r="AI61" s="41" t="e">
        <f>Z61/($S61*1000*#REF!)*#REF!/1000</f>
        <v>#REF!</v>
      </c>
      <c r="AJ61" s="41" t="e">
        <f>AA61/($S61*1000*#REF!)*#REF!/1000</f>
        <v>#REF!</v>
      </c>
      <c r="AK61" s="41" t="e">
        <f>AB61/($S61*1000*#REF!)*#REF!/1000</f>
        <v>#REF!</v>
      </c>
      <c r="AL61" s="41" t="e">
        <f>AC61/($S61*1000*#REF!)*#REF!/1000</f>
        <v>#REF!</v>
      </c>
      <c r="AO61" s="1" t="e">
        <f t="shared" si="16"/>
        <v>#REF!</v>
      </c>
      <c r="AP61" s="1" t="e">
        <f t="shared" si="17"/>
        <v>#REF!</v>
      </c>
      <c r="AQ61" s="1" t="e">
        <f t="shared" si="18"/>
        <v>#REF!</v>
      </c>
      <c r="AR61" s="1" t="e">
        <f t="shared" si="19"/>
        <v>#REF!</v>
      </c>
    </row>
    <row r="62" spans="1:44" x14ac:dyDescent="0.2">
      <c r="A62" s="40" t="s">
        <v>75</v>
      </c>
      <c r="B62" s="49">
        <v>41845</v>
      </c>
      <c r="C62" s="20" t="s">
        <v>77</v>
      </c>
      <c r="D62" s="20"/>
      <c r="E62" s="20"/>
      <c r="F62" s="20"/>
      <c r="G62" s="20"/>
      <c r="H62" s="20"/>
      <c r="I62" s="20">
        <v>62</v>
      </c>
      <c r="J62" s="20">
        <v>3460</v>
      </c>
      <c r="K62" s="20">
        <v>33</v>
      </c>
      <c r="L62" s="20">
        <v>7</v>
      </c>
      <c r="M62" s="20"/>
      <c r="O62" s="20">
        <v>1.5258</v>
      </c>
      <c r="P62" s="20">
        <v>1.8493999999999999</v>
      </c>
      <c r="Q62" s="20">
        <v>10</v>
      </c>
      <c r="R62" s="77">
        <f t="shared" ref="R62:R63" si="26">(P62-O62)/1</f>
        <v>0.32359999999999989</v>
      </c>
      <c r="S62" s="78">
        <f t="shared" ref="S62:S63" si="27">R62/Q62</f>
        <v>3.2359999999999986E-2</v>
      </c>
      <c r="T62" s="19">
        <v>0.47</v>
      </c>
      <c r="U62" s="20">
        <v>0.85</v>
      </c>
      <c r="V62" s="81" t="e">
        <f>#REF!/SUM(#REF!)</f>
        <v>#REF!</v>
      </c>
      <c r="W62" s="81" t="e">
        <f>#REF!/SUM(#REF!)</f>
        <v>#REF!</v>
      </c>
      <c r="X62" s="81" t="e">
        <f>#REF!/SUM(#REF!)</f>
        <v>#REF!</v>
      </c>
      <c r="Y62" s="20">
        <v>3592</v>
      </c>
      <c r="Z62" s="20">
        <v>63</v>
      </c>
      <c r="AA62" s="20">
        <v>3045</v>
      </c>
      <c r="AB62" s="20">
        <v>37</v>
      </c>
      <c r="AC62" s="20">
        <v>15</v>
      </c>
      <c r="AD62" s="20">
        <v>86</v>
      </c>
      <c r="AE62" s="20"/>
      <c r="AF62" s="20" t="e">
        <f>Y62/($S62*1000*#REF!)*#REF!/1000</f>
        <v>#REF!</v>
      </c>
      <c r="AG62" s="20" t="e">
        <f>SUM(Z62:AB62)/($S62*1000*#REF!)*#REF!/1000</f>
        <v>#REF!</v>
      </c>
      <c r="AH62" s="20" t="e">
        <f>AD62/($S62*1000*#REF!)*#REF!/1000+AG62</f>
        <v>#REF!</v>
      </c>
      <c r="AI62" s="20" t="e">
        <f>Z62/($S62*1000*#REF!)*#REF!/1000</f>
        <v>#REF!</v>
      </c>
      <c r="AJ62" s="20" t="e">
        <f>AA62/($S62*1000*#REF!)*#REF!/1000</f>
        <v>#REF!</v>
      </c>
      <c r="AK62" s="20" t="e">
        <f>AB62/($S62*1000*#REF!)*#REF!/1000</f>
        <v>#REF!</v>
      </c>
      <c r="AL62" s="20" t="e">
        <f>AC62/($S62*1000*#REF!)*#REF!/1000</f>
        <v>#REF!</v>
      </c>
      <c r="AO62" t="e">
        <f t="shared" ref="AO62:AO63" si="28">AI62/SUM($AI62:$AK62)-AR62</f>
        <v>#REF!</v>
      </c>
      <c r="AP62" t="e">
        <f t="shared" ref="AP62:AP63" si="29">AJ62/SUM($AI62:$AK62)</f>
        <v>#REF!</v>
      </c>
      <c r="AQ62" t="e">
        <f t="shared" ref="AQ62:AR63" si="30">AK62/SUM($AI62:$AK62)</f>
        <v>#REF!</v>
      </c>
      <c r="AR62" t="e">
        <f t="shared" si="30"/>
        <v>#REF!</v>
      </c>
    </row>
    <row r="63" spans="1:44" x14ac:dyDescent="0.2">
      <c r="A63" s="40" t="s">
        <v>76</v>
      </c>
      <c r="B63" s="49">
        <v>41845</v>
      </c>
      <c r="C63" s="20" t="s">
        <v>77</v>
      </c>
      <c r="D63" s="20"/>
      <c r="E63" s="20"/>
      <c r="F63" s="20"/>
      <c r="G63" s="20"/>
      <c r="H63" s="20"/>
      <c r="I63" s="20">
        <v>140</v>
      </c>
      <c r="J63" s="20">
        <v>5697</v>
      </c>
      <c r="K63" s="20">
        <v>33</v>
      </c>
      <c r="L63" s="20">
        <v>2</v>
      </c>
      <c r="M63" s="20"/>
      <c r="O63" s="20">
        <v>1.5258</v>
      </c>
      <c r="P63" s="20">
        <v>1.8493999999999999</v>
      </c>
      <c r="Q63" s="20">
        <v>10</v>
      </c>
      <c r="R63" s="77">
        <f t="shared" si="26"/>
        <v>0.32359999999999989</v>
      </c>
      <c r="S63" s="78">
        <f t="shared" si="27"/>
        <v>3.2359999999999986E-2</v>
      </c>
      <c r="T63" s="19">
        <v>0.46</v>
      </c>
      <c r="U63" s="20">
        <v>0.85</v>
      </c>
      <c r="V63" s="81" t="e">
        <f>#REF!/SUM(#REF!)</f>
        <v>#REF!</v>
      </c>
      <c r="W63" s="81" t="e">
        <f>#REF!/SUM(#REF!)</f>
        <v>#REF!</v>
      </c>
      <c r="X63" s="81" t="e">
        <f>#REF!/SUM(#REF!)</f>
        <v>#REF!</v>
      </c>
      <c r="Y63" s="20">
        <v>12841</v>
      </c>
      <c r="Z63" s="20">
        <v>128</v>
      </c>
      <c r="AA63" s="20">
        <v>7714</v>
      </c>
      <c r="AB63" s="20">
        <v>33</v>
      </c>
      <c r="AC63" s="20">
        <v>19</v>
      </c>
      <c r="AD63" s="20">
        <v>347</v>
      </c>
      <c r="AE63" s="20"/>
      <c r="AF63" s="20" t="e">
        <f>Y63/($S63*1000*#REF!)*#REF!/1000</f>
        <v>#REF!</v>
      </c>
      <c r="AG63" s="20" t="e">
        <f>SUM(Z63:AB63)/($S63*1000*#REF!)*#REF!/1000</f>
        <v>#REF!</v>
      </c>
      <c r="AH63" s="20" t="e">
        <f>AD63/($S63*1000*#REF!)*#REF!/1000+AG63</f>
        <v>#REF!</v>
      </c>
      <c r="AI63" s="20" t="e">
        <f>Z63/($S63*1000*#REF!)*#REF!/1000</f>
        <v>#REF!</v>
      </c>
      <c r="AJ63" s="20" t="e">
        <f>AA63/($S63*1000*#REF!)*#REF!/1000</f>
        <v>#REF!</v>
      </c>
      <c r="AK63" s="20" t="e">
        <f>AB63/($S63*1000*#REF!)*#REF!/1000</f>
        <v>#REF!</v>
      </c>
      <c r="AL63" s="20" t="e">
        <f>AC63/($S63*1000*#REF!)*#REF!/1000</f>
        <v>#REF!</v>
      </c>
      <c r="AO63" t="e">
        <f t="shared" si="28"/>
        <v>#REF!</v>
      </c>
      <c r="AP63" t="e">
        <f t="shared" si="29"/>
        <v>#REF!</v>
      </c>
      <c r="AQ63" t="e">
        <f t="shared" si="30"/>
        <v>#REF!</v>
      </c>
      <c r="AR63" t="e">
        <f t="shared" si="30"/>
        <v>#REF!</v>
      </c>
    </row>
    <row r="64" spans="1:44" x14ac:dyDescent="0.2"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79" t="e">
        <f>AVERAGE(#REF!)</f>
        <v>#REF!</v>
      </c>
      <c r="Z64" s="79" t="e">
        <f>AVERAGE(#REF!)</f>
        <v>#REF!</v>
      </c>
      <c r="AA64" s="79" t="e">
        <f>AVERAGE(#REF!)</f>
        <v>#REF!</v>
      </c>
      <c r="AB64" s="79" t="e">
        <f>AVERAGE(#REF!)</f>
        <v>#REF!</v>
      </c>
      <c r="AC64" s="79" t="e">
        <f>AVERAGE(#REF!)</f>
        <v>#REF!</v>
      </c>
      <c r="AD64" s="79" t="e">
        <f>AVERAGE(#REF!)</f>
        <v>#REF!</v>
      </c>
      <c r="AE64" s="79" t="e">
        <f>AVERAGE(#REF!)</f>
        <v>#REF!</v>
      </c>
      <c r="AF64" s="79" t="e">
        <f t="shared" ref="AF64:AH64" si="31">AVERAGE(V62:V63)</f>
        <v>#REF!</v>
      </c>
      <c r="AG64" s="79" t="e">
        <f t="shared" si="31"/>
        <v>#REF!</v>
      </c>
      <c r="AH64" s="79" t="e">
        <f t="shared" si="31"/>
        <v>#REF!</v>
      </c>
      <c r="AI64" s="20"/>
      <c r="AJ64" s="20"/>
      <c r="AK64" s="20"/>
      <c r="AL64" s="20"/>
    </row>
    <row r="65" spans="1:38" x14ac:dyDescent="0.2">
      <c r="O65" s="20"/>
      <c r="P65" s="20"/>
      <c r="Q65" s="20"/>
      <c r="R65" s="20"/>
      <c r="S65" s="20"/>
      <c r="T65" s="20"/>
      <c r="U65" s="20"/>
      <c r="V65" s="20"/>
      <c r="W65" s="20"/>
      <c r="X65" s="79" t="e">
        <f>STDEV(#REF!)</f>
        <v>#REF!</v>
      </c>
      <c r="Y65" s="79" t="e">
        <f>STDEV(#REF!)</f>
        <v>#REF!</v>
      </c>
      <c r="Z65" s="79" t="e">
        <f>STDEV(#REF!)</f>
        <v>#REF!</v>
      </c>
      <c r="AA65" s="79" t="e">
        <f>STDEV(#REF!)</f>
        <v>#REF!</v>
      </c>
      <c r="AB65" s="79" t="e">
        <f>STDEV(#REF!)</f>
        <v>#REF!</v>
      </c>
      <c r="AC65" s="79" t="e">
        <f>STDEV(#REF!)</f>
        <v>#REF!</v>
      </c>
      <c r="AD65" s="79" t="e">
        <f>STDEV(#REF!)</f>
        <v>#REF!</v>
      </c>
      <c r="AE65" s="79" t="e">
        <f t="shared" ref="AE65:AG65" si="32">STDEV(V62:V63)</f>
        <v>#REF!</v>
      </c>
      <c r="AF65" s="79" t="e">
        <f t="shared" si="32"/>
        <v>#REF!</v>
      </c>
      <c r="AG65" s="79" t="e">
        <f t="shared" si="32"/>
        <v>#REF!</v>
      </c>
      <c r="AH65" s="20"/>
      <c r="AI65" s="20"/>
      <c r="AJ65" s="20"/>
      <c r="AK65" s="20"/>
      <c r="AL65" s="20"/>
    </row>
    <row r="68" spans="1:38" ht="40.5" x14ac:dyDescent="0.25">
      <c r="A68" s="51"/>
      <c r="B68" s="51"/>
      <c r="C68" s="51"/>
      <c r="D68" s="38" t="s">
        <v>216</v>
      </c>
      <c r="E68" s="15" t="s">
        <v>103</v>
      </c>
      <c r="F68" s="15" t="s">
        <v>105</v>
      </c>
      <c r="G68" s="15" t="s">
        <v>104</v>
      </c>
      <c r="H68" s="15" t="s">
        <v>107</v>
      </c>
      <c r="L68" s="15" t="s">
        <v>102</v>
      </c>
      <c r="M68" t="s">
        <v>215</v>
      </c>
    </row>
    <row r="69" spans="1:38" ht="29.25" customHeight="1" x14ac:dyDescent="0.2">
      <c r="A69" s="52" t="s">
        <v>83</v>
      </c>
      <c r="B69" s="53">
        <v>41844</v>
      </c>
      <c r="C69" s="21" t="s">
        <v>58</v>
      </c>
      <c r="D69" s="21" t="s">
        <v>78</v>
      </c>
      <c r="E69" s="52">
        <v>47167</v>
      </c>
      <c r="F69" s="52">
        <v>2525</v>
      </c>
      <c r="G69" s="52">
        <v>5755</v>
      </c>
      <c r="H69" s="52">
        <v>52</v>
      </c>
      <c r="I69" s="9"/>
      <c r="J69" s="9"/>
      <c r="K69" s="9"/>
      <c r="L69" s="29">
        <v>57414</v>
      </c>
      <c r="M69" s="31"/>
      <c r="N69" s="31"/>
      <c r="O69" s="21">
        <v>1.5203</v>
      </c>
      <c r="P69" s="21">
        <v>1.8338000000000001</v>
      </c>
      <c r="Q69" s="21">
        <v>10</v>
      </c>
      <c r="R69" s="69">
        <f t="shared" ref="R69:R75" si="33">(P69-O69)/1</f>
        <v>0.31350000000000011</v>
      </c>
      <c r="S69" s="70">
        <f t="shared" ref="S69:S75" si="34">R69/Q69</f>
        <v>3.135000000000001E-2</v>
      </c>
    </row>
    <row r="70" spans="1:38" ht="27" customHeight="1" x14ac:dyDescent="0.2">
      <c r="A70" s="52" t="s">
        <v>84</v>
      </c>
      <c r="B70" s="53">
        <v>41844</v>
      </c>
      <c r="C70" s="21" t="s">
        <v>58</v>
      </c>
      <c r="D70" s="21" t="s">
        <v>78</v>
      </c>
      <c r="E70" s="52">
        <v>55493</v>
      </c>
      <c r="F70" s="52">
        <v>2793</v>
      </c>
      <c r="G70" s="52">
        <v>6468</v>
      </c>
      <c r="H70" s="52">
        <v>137</v>
      </c>
      <c r="I70" s="9"/>
      <c r="J70" s="9"/>
      <c r="K70" s="9"/>
      <c r="L70" s="29">
        <v>67347</v>
      </c>
      <c r="M70" s="31"/>
      <c r="N70" s="31"/>
      <c r="O70" s="21">
        <v>1.5203</v>
      </c>
      <c r="P70" s="21">
        <v>1.8338000000000001</v>
      </c>
      <c r="Q70" s="21">
        <v>10</v>
      </c>
      <c r="R70" s="69">
        <f t="shared" si="33"/>
        <v>0.31350000000000011</v>
      </c>
      <c r="S70" s="70">
        <f t="shared" si="34"/>
        <v>3.135000000000001E-2</v>
      </c>
    </row>
    <row r="71" spans="1:38" ht="24" customHeight="1" x14ac:dyDescent="0.2">
      <c r="A71" s="52" t="s">
        <v>85</v>
      </c>
      <c r="B71" s="53">
        <v>41844</v>
      </c>
      <c r="C71" s="21" t="s">
        <v>58</v>
      </c>
      <c r="D71" s="21" t="s">
        <v>78</v>
      </c>
      <c r="E71" s="52">
        <v>59292</v>
      </c>
      <c r="F71" s="52">
        <v>3064</v>
      </c>
      <c r="G71" s="52">
        <v>7612</v>
      </c>
      <c r="H71" s="52">
        <v>211</v>
      </c>
      <c r="I71" s="9"/>
      <c r="J71" s="9"/>
      <c r="K71" s="9"/>
      <c r="L71" s="29">
        <v>72743</v>
      </c>
      <c r="M71" s="31"/>
      <c r="N71" s="31"/>
      <c r="O71" s="21">
        <v>1.5203</v>
      </c>
      <c r="P71" s="21">
        <v>1.8338000000000001</v>
      </c>
      <c r="Q71" s="21">
        <v>10</v>
      </c>
      <c r="R71" s="69">
        <f t="shared" si="33"/>
        <v>0.31350000000000011</v>
      </c>
      <c r="S71" s="70">
        <f t="shared" si="34"/>
        <v>3.135000000000001E-2</v>
      </c>
    </row>
    <row r="72" spans="1:38" ht="15.95" customHeight="1" x14ac:dyDescent="0.2">
      <c r="A72" s="52" t="s">
        <v>86</v>
      </c>
      <c r="B72" s="53">
        <v>41844</v>
      </c>
      <c r="C72" s="21" t="s">
        <v>58</v>
      </c>
      <c r="D72" s="21" t="s">
        <v>78</v>
      </c>
      <c r="E72" s="52">
        <v>62179</v>
      </c>
      <c r="F72" s="52">
        <v>4158</v>
      </c>
      <c r="G72" s="52">
        <v>6250</v>
      </c>
      <c r="H72" s="52">
        <v>229</v>
      </c>
      <c r="I72" s="9"/>
      <c r="J72" s="9"/>
      <c r="K72" s="9"/>
      <c r="L72" s="29">
        <v>75908</v>
      </c>
      <c r="M72" s="31"/>
      <c r="N72" s="31"/>
      <c r="O72" s="21">
        <v>1.5203</v>
      </c>
      <c r="P72" s="21">
        <v>1.8338000000000001</v>
      </c>
      <c r="Q72" s="21">
        <v>10</v>
      </c>
      <c r="R72" s="69">
        <f t="shared" si="33"/>
        <v>0.31350000000000011</v>
      </c>
      <c r="S72" s="70">
        <f t="shared" si="34"/>
        <v>3.135000000000001E-2</v>
      </c>
    </row>
    <row r="73" spans="1:38" ht="15.95" customHeight="1" x14ac:dyDescent="0.2">
      <c r="A73" s="54" t="s">
        <v>87</v>
      </c>
      <c r="B73" s="50">
        <v>41844</v>
      </c>
      <c r="C73" s="39" t="s">
        <v>58</v>
      </c>
      <c r="D73" s="39" t="s">
        <v>78</v>
      </c>
      <c r="E73" s="54">
        <v>10299</v>
      </c>
      <c r="F73" s="54">
        <v>1212</v>
      </c>
      <c r="G73" s="54">
        <v>4482</v>
      </c>
      <c r="H73" s="54">
        <v>34</v>
      </c>
      <c r="I73" s="11"/>
      <c r="J73" s="11"/>
      <c r="K73" s="11"/>
      <c r="L73" s="28">
        <v>16815</v>
      </c>
      <c r="M73" s="32"/>
      <c r="N73" s="32"/>
      <c r="O73" s="39">
        <v>1.5061</v>
      </c>
      <c r="P73" s="39">
        <v>1.8344</v>
      </c>
      <c r="Q73" s="39">
        <v>10</v>
      </c>
      <c r="R73" s="75">
        <f t="shared" si="33"/>
        <v>0.32830000000000004</v>
      </c>
      <c r="S73" s="76">
        <f t="shared" si="34"/>
        <v>3.2830000000000005E-2</v>
      </c>
    </row>
    <row r="74" spans="1:38" ht="15.95" customHeight="1" x14ac:dyDescent="0.2">
      <c r="A74" s="54" t="s">
        <v>88</v>
      </c>
      <c r="B74" s="50">
        <v>41844</v>
      </c>
      <c r="C74" s="39" t="s">
        <v>58</v>
      </c>
      <c r="D74" s="39" t="s">
        <v>78</v>
      </c>
      <c r="E74" s="54">
        <v>13922</v>
      </c>
      <c r="F74" s="54">
        <v>1432</v>
      </c>
      <c r="G74" s="54">
        <v>8404</v>
      </c>
      <c r="H74" s="54">
        <v>553</v>
      </c>
      <c r="I74" s="11"/>
      <c r="J74" s="11"/>
      <c r="K74" s="11"/>
      <c r="L74" s="28">
        <v>24409</v>
      </c>
      <c r="M74" s="32"/>
      <c r="N74" s="32"/>
      <c r="O74" s="39">
        <v>1.5061</v>
      </c>
      <c r="P74" s="39">
        <v>1.8344</v>
      </c>
      <c r="Q74" s="39">
        <v>10</v>
      </c>
      <c r="R74" s="75">
        <f t="shared" si="33"/>
        <v>0.32830000000000004</v>
      </c>
      <c r="S74" s="76">
        <f t="shared" si="34"/>
        <v>3.2830000000000005E-2</v>
      </c>
    </row>
    <row r="75" spans="1:38" ht="15.95" customHeight="1" x14ac:dyDescent="0.2">
      <c r="A75" s="54" t="s">
        <v>89</v>
      </c>
      <c r="B75" s="50">
        <v>41844</v>
      </c>
      <c r="C75" s="39" t="s">
        <v>58</v>
      </c>
      <c r="D75" s="39" t="s">
        <v>78</v>
      </c>
      <c r="E75" s="54">
        <v>11215</v>
      </c>
      <c r="F75" s="54">
        <v>1980</v>
      </c>
      <c r="G75" s="54">
        <v>6011</v>
      </c>
      <c r="H75" s="54">
        <v>86</v>
      </c>
      <c r="I75" s="11"/>
      <c r="J75" s="11"/>
      <c r="K75" s="11"/>
      <c r="L75" s="28">
        <v>19861</v>
      </c>
      <c r="M75" s="32"/>
      <c r="N75" s="32"/>
      <c r="O75" s="39">
        <v>1.5061</v>
      </c>
      <c r="P75" s="39">
        <v>1.8344</v>
      </c>
      <c r="Q75" s="39">
        <v>10</v>
      </c>
      <c r="R75" s="75">
        <f t="shared" si="33"/>
        <v>0.32830000000000004</v>
      </c>
      <c r="S75" s="76">
        <f t="shared" si="34"/>
        <v>3.2830000000000005E-2</v>
      </c>
    </row>
    <row r="76" spans="1:38" ht="15.95" customHeight="1" x14ac:dyDescent="0.2">
      <c r="A76" s="54" t="s">
        <v>90</v>
      </c>
      <c r="B76" s="50">
        <v>41844</v>
      </c>
      <c r="C76" s="39" t="s">
        <v>58</v>
      </c>
      <c r="D76" s="39" t="s">
        <v>78</v>
      </c>
      <c r="E76" s="54">
        <v>15054</v>
      </c>
      <c r="F76" s="54">
        <v>2197</v>
      </c>
      <c r="G76" s="54">
        <v>7979</v>
      </c>
      <c r="H76" s="54">
        <v>755</v>
      </c>
      <c r="I76" s="11"/>
      <c r="J76" s="11"/>
      <c r="K76" s="11"/>
      <c r="L76" s="28">
        <v>25285</v>
      </c>
      <c r="M76" s="32"/>
      <c r="N76" s="32"/>
      <c r="O76" s="39">
        <v>1.5061</v>
      </c>
      <c r="P76" s="39">
        <v>1.8344</v>
      </c>
      <c r="Q76" s="39">
        <v>10</v>
      </c>
      <c r="R76" s="75">
        <f t="shared" ref="R76:R78" si="35">(P76-O76)/1</f>
        <v>0.32830000000000004</v>
      </c>
      <c r="S76" s="76">
        <f t="shared" ref="S76:S78" si="36">R76/Q76</f>
        <v>3.2830000000000005E-2</v>
      </c>
    </row>
    <row r="77" spans="1:38" ht="15.95" customHeight="1" x14ac:dyDescent="0.2">
      <c r="A77" s="54" t="s">
        <v>91</v>
      </c>
      <c r="B77" s="50">
        <v>41844</v>
      </c>
      <c r="C77" s="39" t="s">
        <v>58</v>
      </c>
      <c r="D77" s="39" t="s">
        <v>78</v>
      </c>
      <c r="E77" s="54">
        <v>12352</v>
      </c>
      <c r="F77" s="54">
        <v>2729</v>
      </c>
      <c r="G77" s="54">
        <v>5906</v>
      </c>
      <c r="H77" s="54">
        <v>107</v>
      </c>
      <c r="I77" s="11"/>
      <c r="J77" s="11"/>
      <c r="K77" s="11"/>
      <c r="L77" s="28">
        <v>21565</v>
      </c>
      <c r="M77" s="32"/>
      <c r="N77" s="32"/>
      <c r="O77" s="39">
        <v>1.5061</v>
      </c>
      <c r="P77" s="39">
        <v>1.8344</v>
      </c>
      <c r="Q77" s="39">
        <v>10</v>
      </c>
      <c r="R77" s="75">
        <f t="shared" si="35"/>
        <v>0.32830000000000004</v>
      </c>
      <c r="S77" s="76">
        <f t="shared" si="36"/>
        <v>3.2830000000000005E-2</v>
      </c>
    </row>
    <row r="78" spans="1:38" ht="15.95" customHeight="1" x14ac:dyDescent="0.2">
      <c r="A78" s="54" t="s">
        <v>92</v>
      </c>
      <c r="B78" s="50">
        <v>41844</v>
      </c>
      <c r="C78" s="39" t="s">
        <v>58</v>
      </c>
      <c r="D78" s="39" t="s">
        <v>78</v>
      </c>
      <c r="E78" s="54">
        <v>13095</v>
      </c>
      <c r="F78" s="54">
        <v>2905</v>
      </c>
      <c r="G78" s="54">
        <v>4947</v>
      </c>
      <c r="H78" s="54">
        <v>96</v>
      </c>
      <c r="I78" s="11"/>
      <c r="J78" s="11"/>
      <c r="K78" s="11"/>
      <c r="L78" s="28">
        <v>21840</v>
      </c>
      <c r="M78" s="32"/>
      <c r="N78" s="32"/>
      <c r="O78" s="39">
        <v>1.5061</v>
      </c>
      <c r="P78" s="39">
        <v>1.8344</v>
      </c>
      <c r="Q78" s="39">
        <v>10</v>
      </c>
      <c r="R78" s="75">
        <f t="shared" si="35"/>
        <v>0.32830000000000004</v>
      </c>
      <c r="S78" s="76">
        <f t="shared" si="36"/>
        <v>3.2830000000000005E-2</v>
      </c>
    </row>
    <row r="79" spans="1:38" ht="15.95" customHeight="1" x14ac:dyDescent="0.2">
      <c r="A79" s="55" t="s">
        <v>93</v>
      </c>
      <c r="B79" s="56">
        <v>41844</v>
      </c>
      <c r="C79" s="24" t="s">
        <v>58</v>
      </c>
      <c r="D79" s="24" t="s">
        <v>78</v>
      </c>
      <c r="E79" s="55">
        <v>43495</v>
      </c>
      <c r="F79" s="55">
        <v>2532</v>
      </c>
      <c r="G79" s="55">
        <v>4157</v>
      </c>
      <c r="H79" s="55">
        <v>7</v>
      </c>
      <c r="I79" s="10"/>
      <c r="J79" s="10"/>
      <c r="K79" s="10"/>
      <c r="L79" s="30">
        <v>51102</v>
      </c>
      <c r="M79" s="33"/>
      <c r="N79" s="33"/>
      <c r="O79" s="24">
        <v>1.5161</v>
      </c>
      <c r="P79" s="24">
        <v>1.8459000000000001</v>
      </c>
      <c r="Q79" s="24">
        <v>10</v>
      </c>
      <c r="R79" s="66">
        <f>(P79-O79)/1</f>
        <v>0.32980000000000009</v>
      </c>
      <c r="S79" s="67">
        <f>R79/Q79</f>
        <v>3.2980000000000009E-2</v>
      </c>
    </row>
    <row r="80" spans="1:38" ht="15.95" customHeight="1" x14ac:dyDescent="0.2">
      <c r="A80" s="55" t="s">
        <v>94</v>
      </c>
      <c r="B80" s="56">
        <v>41844</v>
      </c>
      <c r="C80" s="24" t="s">
        <v>58</v>
      </c>
      <c r="D80" s="24" t="s">
        <v>78</v>
      </c>
      <c r="E80" s="55">
        <v>46204</v>
      </c>
      <c r="F80" s="55">
        <v>3006</v>
      </c>
      <c r="G80" s="55">
        <v>4181</v>
      </c>
      <c r="H80" s="55">
        <v>12</v>
      </c>
      <c r="I80" s="10"/>
      <c r="J80" s="10"/>
      <c r="K80" s="10"/>
      <c r="L80" s="30">
        <v>54122</v>
      </c>
      <c r="M80" s="33"/>
      <c r="N80" s="33"/>
      <c r="O80" s="24">
        <v>1.5161</v>
      </c>
      <c r="P80" s="24">
        <v>1.8459000000000001</v>
      </c>
      <c r="Q80" s="24">
        <v>10</v>
      </c>
      <c r="R80" s="66">
        <f>(P80-O80)/1</f>
        <v>0.32980000000000009</v>
      </c>
      <c r="S80" s="67">
        <f>R80/Q80</f>
        <v>3.2980000000000009E-2</v>
      </c>
    </row>
    <row r="81" spans="1:19" ht="15.95" customHeight="1" x14ac:dyDescent="0.2">
      <c r="A81" s="55" t="s">
        <v>95</v>
      </c>
      <c r="B81" s="56">
        <v>41844</v>
      </c>
      <c r="C81" s="24" t="s">
        <v>58</v>
      </c>
      <c r="D81" s="24" t="s">
        <v>78</v>
      </c>
      <c r="E81" s="55">
        <v>53081</v>
      </c>
      <c r="F81" s="55">
        <v>3549</v>
      </c>
      <c r="G81" s="55">
        <v>3522</v>
      </c>
      <c r="H81" s="55">
        <v>3</v>
      </c>
      <c r="I81" s="10"/>
      <c r="J81" s="10"/>
      <c r="K81" s="10"/>
      <c r="L81" s="30">
        <v>60741</v>
      </c>
      <c r="M81" s="33"/>
      <c r="N81" s="33"/>
      <c r="O81" s="24">
        <v>1.5161</v>
      </c>
      <c r="P81" s="24">
        <v>1.8459000000000001</v>
      </c>
      <c r="Q81" s="24">
        <v>10</v>
      </c>
      <c r="R81" s="66">
        <f>(P81-O81)/1</f>
        <v>0.32980000000000009</v>
      </c>
      <c r="S81" s="67">
        <f>R81/Q81</f>
        <v>3.2980000000000009E-2</v>
      </c>
    </row>
    <row r="82" spans="1:19" ht="15.95" customHeight="1" x14ac:dyDescent="0.2">
      <c r="A82" s="52" t="s">
        <v>96</v>
      </c>
      <c r="B82" s="53">
        <v>41844</v>
      </c>
      <c r="C82" s="21" t="s">
        <v>58</v>
      </c>
      <c r="D82" s="21" t="s">
        <v>78</v>
      </c>
      <c r="E82" s="52">
        <v>9416</v>
      </c>
      <c r="F82" s="52">
        <v>1573</v>
      </c>
      <c r="G82" s="52">
        <v>3267</v>
      </c>
      <c r="H82" s="52">
        <v>23</v>
      </c>
      <c r="I82" s="9"/>
      <c r="J82" s="9"/>
      <c r="K82" s="9"/>
      <c r="L82" s="29">
        <v>15401</v>
      </c>
      <c r="M82" s="31"/>
      <c r="N82" s="31"/>
      <c r="O82" s="21">
        <v>1.5103</v>
      </c>
      <c r="P82" s="21">
        <v>1.8465</v>
      </c>
      <c r="Q82" s="21">
        <v>10</v>
      </c>
      <c r="R82" s="69">
        <f t="shared" ref="R82:R84" si="37">(P82-O82)/1</f>
        <v>0.33620000000000005</v>
      </c>
      <c r="S82" s="70">
        <f t="shared" ref="S82:S84" si="38">R82/Q82</f>
        <v>3.3620000000000004E-2</v>
      </c>
    </row>
    <row r="83" spans="1:19" ht="15.95" customHeight="1" x14ac:dyDescent="0.2">
      <c r="A83" s="52" t="s">
        <v>97</v>
      </c>
      <c r="B83" s="53">
        <v>41844</v>
      </c>
      <c r="C83" s="21" t="s">
        <v>58</v>
      </c>
      <c r="D83" s="21" t="s">
        <v>78</v>
      </c>
      <c r="E83" s="52">
        <v>10093</v>
      </c>
      <c r="F83" s="52">
        <v>1995</v>
      </c>
      <c r="G83" s="52">
        <v>2001</v>
      </c>
      <c r="H83" s="52">
        <v>32</v>
      </c>
      <c r="I83" s="9"/>
      <c r="J83" s="9"/>
      <c r="K83" s="9"/>
      <c r="L83" s="29">
        <v>14231</v>
      </c>
      <c r="M83" s="31"/>
      <c r="N83" s="31"/>
      <c r="O83" s="21">
        <v>1.5103</v>
      </c>
      <c r="P83" s="21">
        <v>1.8465</v>
      </c>
      <c r="Q83" s="21">
        <v>10</v>
      </c>
      <c r="R83" s="69">
        <f t="shared" si="37"/>
        <v>0.33620000000000005</v>
      </c>
      <c r="S83" s="70">
        <f t="shared" si="38"/>
        <v>3.3620000000000004E-2</v>
      </c>
    </row>
    <row r="84" spans="1:19" ht="15.95" customHeight="1" x14ac:dyDescent="0.2">
      <c r="A84" s="52" t="s">
        <v>98</v>
      </c>
      <c r="B84" s="53">
        <v>41844</v>
      </c>
      <c r="C84" s="21" t="s">
        <v>58</v>
      </c>
      <c r="D84" s="21" t="s">
        <v>78</v>
      </c>
      <c r="E84" s="52">
        <v>10598</v>
      </c>
      <c r="F84" s="52">
        <v>2124</v>
      </c>
      <c r="G84" s="52">
        <v>2438</v>
      </c>
      <c r="H84" s="52">
        <v>24</v>
      </c>
      <c r="I84" s="9"/>
      <c r="J84" s="9"/>
      <c r="K84" s="9"/>
      <c r="L84" s="29">
        <v>15685</v>
      </c>
      <c r="M84" s="31"/>
      <c r="N84" s="31"/>
      <c r="O84" s="21">
        <v>1.5103</v>
      </c>
      <c r="P84" s="21">
        <v>1.8465</v>
      </c>
      <c r="Q84" s="21">
        <v>10</v>
      </c>
      <c r="R84" s="69">
        <f t="shared" si="37"/>
        <v>0.33620000000000005</v>
      </c>
      <c r="S84" s="70">
        <f t="shared" si="38"/>
        <v>3.3620000000000004E-2</v>
      </c>
    </row>
    <row r="85" spans="1:19" ht="15.95" customHeight="1" x14ac:dyDescent="0.2">
      <c r="A85" s="57" t="s">
        <v>99</v>
      </c>
      <c r="B85" s="45">
        <v>41844</v>
      </c>
      <c r="C85" s="20" t="s">
        <v>58</v>
      </c>
      <c r="D85" s="20" t="s">
        <v>78</v>
      </c>
      <c r="E85" s="57">
        <v>16821</v>
      </c>
      <c r="F85" s="57">
        <v>1511</v>
      </c>
      <c r="G85" s="57">
        <v>2916</v>
      </c>
      <c r="H85" s="57">
        <v>169</v>
      </c>
      <c r="L85" s="14">
        <v>21678</v>
      </c>
      <c r="M85" s="34"/>
      <c r="N85" s="34"/>
    </row>
    <row r="86" spans="1:19" ht="15.95" customHeight="1" x14ac:dyDescent="0.2">
      <c r="A86" s="57" t="s">
        <v>100</v>
      </c>
      <c r="B86" s="45">
        <v>41844</v>
      </c>
      <c r="C86" s="20" t="s">
        <v>58</v>
      </c>
      <c r="D86" s="20" t="s">
        <v>78</v>
      </c>
      <c r="E86" s="57">
        <v>17099</v>
      </c>
      <c r="F86" s="57">
        <v>1270</v>
      </c>
      <c r="G86" s="57">
        <v>4168</v>
      </c>
      <c r="H86" s="57">
        <v>146</v>
      </c>
      <c r="L86" s="14">
        <v>22790</v>
      </c>
      <c r="M86" s="34"/>
      <c r="N86" s="34"/>
    </row>
    <row r="87" spans="1:19" ht="15.95" customHeight="1" x14ac:dyDescent="0.2">
      <c r="A87" s="57" t="s">
        <v>101</v>
      </c>
      <c r="B87" s="45">
        <v>41844</v>
      </c>
      <c r="C87" s="20" t="s">
        <v>58</v>
      </c>
      <c r="D87" s="20" t="s">
        <v>78</v>
      </c>
      <c r="E87" s="57">
        <v>18193</v>
      </c>
      <c r="F87" s="57">
        <v>1853</v>
      </c>
      <c r="G87" s="57">
        <v>3876</v>
      </c>
      <c r="H87" s="57">
        <v>163</v>
      </c>
      <c r="L87" s="14">
        <v>23791</v>
      </c>
      <c r="M87" s="34"/>
      <c r="N87" s="34"/>
    </row>
    <row r="88" spans="1:19" ht="30" x14ac:dyDescent="0.2">
      <c r="A88" s="58"/>
      <c r="B88" s="51"/>
      <c r="C88" s="51"/>
      <c r="D88" s="51"/>
      <c r="E88" s="15" t="s">
        <v>102</v>
      </c>
      <c r="F88" s="15" t="s">
        <v>102</v>
      </c>
      <c r="G88" s="15" t="s">
        <v>102</v>
      </c>
      <c r="H88" s="15" t="s">
        <v>108</v>
      </c>
      <c r="L88" s="18"/>
      <c r="M88" s="35"/>
      <c r="N88" s="35"/>
    </row>
    <row r="89" spans="1:19" ht="28.5" x14ac:dyDescent="0.2">
      <c r="A89" s="59"/>
      <c r="B89" s="60"/>
      <c r="C89" s="60"/>
      <c r="D89" s="60"/>
      <c r="E89" s="16" t="s">
        <v>109</v>
      </c>
      <c r="F89" s="16" t="s">
        <v>43</v>
      </c>
      <c r="G89" s="16" t="s">
        <v>42</v>
      </c>
      <c r="H89" s="16" t="s">
        <v>110</v>
      </c>
      <c r="L89" s="16" t="s">
        <v>102</v>
      </c>
      <c r="M89" s="36"/>
      <c r="N89" s="36"/>
      <c r="O89" s="20"/>
      <c r="P89" s="20"/>
      <c r="Q89" s="20"/>
      <c r="R89" s="20"/>
      <c r="S89" s="20"/>
    </row>
    <row r="90" spans="1:19" x14ac:dyDescent="0.2">
      <c r="A90" s="61"/>
      <c r="B90" s="62"/>
      <c r="C90" s="62"/>
      <c r="D90" s="62"/>
      <c r="E90" s="17" t="s">
        <v>106</v>
      </c>
      <c r="F90" s="17" t="s">
        <v>106</v>
      </c>
      <c r="G90" s="17" t="s">
        <v>106</v>
      </c>
      <c r="H90" s="17" t="s">
        <v>106</v>
      </c>
      <c r="L90" s="17" t="s">
        <v>106</v>
      </c>
      <c r="M90" s="37"/>
      <c r="N90" s="37"/>
      <c r="O90" s="20"/>
      <c r="P90" s="20"/>
      <c r="Q90" s="20"/>
      <c r="R90" s="20"/>
      <c r="S90" s="20"/>
    </row>
    <row r="91" spans="1:19" x14ac:dyDescent="0.2">
      <c r="A91" s="55" t="s">
        <v>111</v>
      </c>
      <c r="B91" s="56">
        <v>41845</v>
      </c>
      <c r="C91" s="24" t="s">
        <v>77</v>
      </c>
      <c r="D91" s="24" t="s">
        <v>78</v>
      </c>
      <c r="E91" s="55">
        <v>46412</v>
      </c>
      <c r="F91" s="55">
        <v>1628</v>
      </c>
      <c r="G91" s="55">
        <v>5594</v>
      </c>
      <c r="H91" s="55">
        <v>92</v>
      </c>
      <c r="I91" s="10"/>
      <c r="J91" s="10"/>
      <c r="K91" s="10"/>
      <c r="L91" s="55">
        <v>54271</v>
      </c>
      <c r="M91" s="65"/>
      <c r="N91" s="65"/>
      <c r="O91" s="24">
        <v>1.5145999999999999</v>
      </c>
      <c r="P91" s="24">
        <v>1.843</v>
      </c>
      <c r="Q91" s="24">
        <v>10</v>
      </c>
      <c r="R91" s="66">
        <f t="shared" ref="R91:R98" si="39">(P91-O91)/1</f>
        <v>0.32840000000000003</v>
      </c>
      <c r="S91" s="67">
        <f t="shared" ref="S91:S98" si="40">R91/Q91</f>
        <v>3.2840000000000001E-2</v>
      </c>
    </row>
    <row r="92" spans="1:19" x14ac:dyDescent="0.2">
      <c r="A92" s="55" t="s">
        <v>112</v>
      </c>
      <c r="B92" s="56">
        <v>41845</v>
      </c>
      <c r="C92" s="24" t="s">
        <v>77</v>
      </c>
      <c r="D92" s="24" t="s">
        <v>78</v>
      </c>
      <c r="E92" s="55">
        <v>46914</v>
      </c>
      <c r="F92" s="55">
        <v>1543</v>
      </c>
      <c r="G92" s="55">
        <v>5444</v>
      </c>
      <c r="H92" s="55">
        <v>54</v>
      </c>
      <c r="I92" s="10"/>
      <c r="J92" s="10"/>
      <c r="K92" s="10"/>
      <c r="L92" s="55">
        <v>54509</v>
      </c>
      <c r="M92" s="65"/>
      <c r="N92" s="65"/>
      <c r="O92" s="24">
        <v>1.5145999999999999</v>
      </c>
      <c r="P92" s="24">
        <v>1.843</v>
      </c>
      <c r="Q92" s="24">
        <v>10</v>
      </c>
      <c r="R92" s="66">
        <f t="shared" si="39"/>
        <v>0.32840000000000003</v>
      </c>
      <c r="S92" s="67">
        <f t="shared" si="40"/>
        <v>3.2840000000000001E-2</v>
      </c>
    </row>
    <row r="93" spans="1:19" x14ac:dyDescent="0.2">
      <c r="A93" s="55" t="s">
        <v>113</v>
      </c>
      <c r="B93" s="56">
        <v>41845</v>
      </c>
      <c r="C93" s="24" t="s">
        <v>77</v>
      </c>
      <c r="D93" s="24" t="s">
        <v>78</v>
      </c>
      <c r="E93" s="55">
        <v>48109</v>
      </c>
      <c r="F93" s="55">
        <v>1430</v>
      </c>
      <c r="G93" s="55">
        <v>5399</v>
      </c>
      <c r="H93" s="55">
        <v>98</v>
      </c>
      <c r="I93" s="10"/>
      <c r="J93" s="10"/>
      <c r="K93" s="10"/>
      <c r="L93" s="55">
        <v>55575</v>
      </c>
      <c r="M93" s="65"/>
      <c r="N93" s="65"/>
      <c r="O93" s="24">
        <v>1.5145999999999999</v>
      </c>
      <c r="P93" s="24">
        <v>1.843</v>
      </c>
      <c r="Q93" s="24">
        <v>10</v>
      </c>
      <c r="R93" s="66">
        <f t="shared" si="39"/>
        <v>0.32840000000000003</v>
      </c>
      <c r="S93" s="67">
        <f t="shared" si="40"/>
        <v>3.2840000000000001E-2</v>
      </c>
    </row>
    <row r="94" spans="1:19" x14ac:dyDescent="0.2">
      <c r="A94" s="55" t="s">
        <v>114</v>
      </c>
      <c r="B94" s="56">
        <v>41845</v>
      </c>
      <c r="C94" s="24" t="s">
        <v>77</v>
      </c>
      <c r="D94" s="24" t="s">
        <v>78</v>
      </c>
      <c r="E94" s="55">
        <v>46069</v>
      </c>
      <c r="F94" s="55">
        <v>1409</v>
      </c>
      <c r="G94" s="55">
        <v>4978</v>
      </c>
      <c r="H94" s="55">
        <v>86</v>
      </c>
      <c r="I94" s="10"/>
      <c r="J94" s="10"/>
      <c r="K94" s="10"/>
      <c r="L94" s="55">
        <v>53036</v>
      </c>
      <c r="M94" s="65"/>
      <c r="N94" s="65"/>
      <c r="O94" s="24">
        <v>1.5145999999999999</v>
      </c>
      <c r="P94" s="24">
        <v>1.843</v>
      </c>
      <c r="Q94" s="24">
        <v>10</v>
      </c>
      <c r="R94" s="66">
        <f t="shared" si="39"/>
        <v>0.32840000000000003</v>
      </c>
      <c r="S94" s="67">
        <f t="shared" si="40"/>
        <v>3.2840000000000001E-2</v>
      </c>
    </row>
    <row r="95" spans="1:19" x14ac:dyDescent="0.2">
      <c r="A95" s="52" t="s">
        <v>115</v>
      </c>
      <c r="B95" s="53">
        <v>41845</v>
      </c>
      <c r="C95" s="21" t="s">
        <v>77</v>
      </c>
      <c r="D95" s="21" t="s">
        <v>78</v>
      </c>
      <c r="E95" s="52">
        <v>115228</v>
      </c>
      <c r="F95" s="52">
        <v>5874</v>
      </c>
      <c r="G95" s="52">
        <v>23874</v>
      </c>
      <c r="H95" s="52">
        <v>1732</v>
      </c>
      <c r="I95" s="9"/>
      <c r="J95" s="9"/>
      <c r="K95" s="9"/>
      <c r="L95" s="52">
        <v>146587</v>
      </c>
      <c r="M95" s="68"/>
      <c r="N95" s="68"/>
      <c r="O95" s="21">
        <v>1.5161</v>
      </c>
      <c r="P95" s="21">
        <v>1.8438000000000001</v>
      </c>
      <c r="Q95" s="21">
        <v>10</v>
      </c>
      <c r="R95" s="69">
        <f t="shared" si="39"/>
        <v>0.3277000000000001</v>
      </c>
      <c r="S95" s="70">
        <f t="shared" si="40"/>
        <v>3.2770000000000007E-2</v>
      </c>
    </row>
    <row r="96" spans="1:19" x14ac:dyDescent="0.2">
      <c r="A96" s="52" t="s">
        <v>116</v>
      </c>
      <c r="B96" s="53">
        <v>41845</v>
      </c>
      <c r="C96" s="21" t="s">
        <v>77</v>
      </c>
      <c r="D96" s="21" t="s">
        <v>78</v>
      </c>
      <c r="E96" s="52">
        <v>114095</v>
      </c>
      <c r="F96" s="52">
        <v>5810</v>
      </c>
      <c r="G96" s="52">
        <v>21510</v>
      </c>
      <c r="H96" s="52">
        <v>1990</v>
      </c>
      <c r="I96" s="9"/>
      <c r="J96" s="9"/>
      <c r="K96" s="9"/>
      <c r="L96" s="52">
        <v>142984</v>
      </c>
      <c r="M96" s="68"/>
      <c r="N96" s="68"/>
      <c r="O96" s="21">
        <v>1.5161</v>
      </c>
      <c r="P96" s="21">
        <v>1.8438000000000001</v>
      </c>
      <c r="Q96" s="21">
        <v>10</v>
      </c>
      <c r="R96" s="69">
        <f t="shared" si="39"/>
        <v>0.3277000000000001</v>
      </c>
      <c r="S96" s="70">
        <f t="shared" si="40"/>
        <v>3.2770000000000007E-2</v>
      </c>
    </row>
    <row r="97" spans="1:19" x14ac:dyDescent="0.2">
      <c r="A97" s="52" t="s">
        <v>117</v>
      </c>
      <c r="B97" s="53">
        <v>41845</v>
      </c>
      <c r="C97" s="21" t="s">
        <v>77</v>
      </c>
      <c r="D97" s="21" t="s">
        <v>78</v>
      </c>
      <c r="E97" s="52">
        <v>126058</v>
      </c>
      <c r="F97" s="52">
        <v>3890</v>
      </c>
      <c r="G97" s="52">
        <v>20531</v>
      </c>
      <c r="H97" s="52">
        <v>1986</v>
      </c>
      <c r="I97" s="9"/>
      <c r="J97" s="9"/>
      <c r="K97" s="9"/>
      <c r="L97" s="52">
        <v>152347</v>
      </c>
      <c r="M97" s="68"/>
      <c r="N97" s="68"/>
      <c r="O97" s="21">
        <v>1.5161</v>
      </c>
      <c r="P97" s="21">
        <v>1.8438000000000001</v>
      </c>
      <c r="Q97" s="21">
        <v>10</v>
      </c>
      <c r="R97" s="69">
        <f t="shared" si="39"/>
        <v>0.3277000000000001</v>
      </c>
      <c r="S97" s="70">
        <f t="shared" si="40"/>
        <v>3.2770000000000007E-2</v>
      </c>
    </row>
    <row r="98" spans="1:19" x14ac:dyDescent="0.2">
      <c r="A98" s="52" t="s">
        <v>118</v>
      </c>
      <c r="B98" s="53">
        <v>41845</v>
      </c>
      <c r="C98" s="21" t="s">
        <v>77</v>
      </c>
      <c r="D98" s="21" t="s">
        <v>78</v>
      </c>
      <c r="E98" s="52">
        <v>137899</v>
      </c>
      <c r="F98" s="52">
        <v>4132</v>
      </c>
      <c r="G98" s="52">
        <v>21105</v>
      </c>
      <c r="H98" s="52">
        <v>2068</v>
      </c>
      <c r="I98" s="9"/>
      <c r="J98" s="9"/>
      <c r="K98" s="9"/>
      <c r="L98" s="52">
        <v>165262</v>
      </c>
      <c r="M98" s="68"/>
      <c r="N98" s="68"/>
      <c r="O98" s="21">
        <v>1.5161</v>
      </c>
      <c r="P98" s="21">
        <v>1.8438000000000001</v>
      </c>
      <c r="Q98" s="21">
        <v>10</v>
      </c>
      <c r="R98" s="69">
        <f t="shared" si="39"/>
        <v>0.3277000000000001</v>
      </c>
      <c r="S98" s="70">
        <f t="shared" si="40"/>
        <v>3.2770000000000007E-2</v>
      </c>
    </row>
    <row r="99" spans="1:19" x14ac:dyDescent="0.2">
      <c r="A99" s="55" t="s">
        <v>119</v>
      </c>
      <c r="B99" s="56">
        <v>41845</v>
      </c>
      <c r="C99" s="24" t="s">
        <v>77</v>
      </c>
      <c r="D99" s="24" t="s">
        <v>78</v>
      </c>
      <c r="E99" s="55">
        <v>63</v>
      </c>
      <c r="F99" s="55">
        <v>37</v>
      </c>
      <c r="G99" s="55">
        <v>3045</v>
      </c>
      <c r="H99" s="55">
        <v>15</v>
      </c>
      <c r="I99" s="10"/>
      <c r="J99" s="10"/>
      <c r="K99" s="10"/>
      <c r="L99" s="55">
        <v>3592</v>
      </c>
      <c r="M99" s="65"/>
      <c r="N99" s="65"/>
      <c r="O99" s="24">
        <v>1.5258</v>
      </c>
      <c r="P99" s="24">
        <v>1.8493999999999999</v>
      </c>
      <c r="Q99" s="24">
        <v>10</v>
      </c>
      <c r="R99" s="66">
        <f>(P99-O99)/1</f>
        <v>0.32359999999999989</v>
      </c>
      <c r="S99" s="67">
        <f>R99/Q99</f>
        <v>3.2359999999999986E-2</v>
      </c>
    </row>
    <row r="100" spans="1:19" x14ac:dyDescent="0.2">
      <c r="A100" s="55" t="s">
        <v>120</v>
      </c>
      <c r="B100" s="56">
        <v>41845</v>
      </c>
      <c r="C100" s="24" t="s">
        <v>77</v>
      </c>
      <c r="D100" s="24" t="s">
        <v>78</v>
      </c>
      <c r="E100" s="55">
        <v>128</v>
      </c>
      <c r="F100" s="55">
        <v>33</v>
      </c>
      <c r="G100" s="55">
        <v>7714</v>
      </c>
      <c r="H100" s="55">
        <v>19</v>
      </c>
      <c r="I100" s="10"/>
      <c r="J100" s="10"/>
      <c r="K100" s="10"/>
      <c r="L100" s="55">
        <v>12841</v>
      </c>
      <c r="M100" s="65"/>
      <c r="N100" s="65"/>
      <c r="O100" s="24">
        <v>1.5258</v>
      </c>
      <c r="P100" s="24">
        <v>1.8493999999999999</v>
      </c>
      <c r="Q100" s="24">
        <v>10</v>
      </c>
      <c r="R100" s="66">
        <f>(P100-O100)/1</f>
        <v>0.32359999999999989</v>
      </c>
      <c r="S100" s="67">
        <f>R100/Q100</f>
        <v>3.2359999999999986E-2</v>
      </c>
    </row>
    <row r="101" spans="1:19" x14ac:dyDescent="0.2">
      <c r="A101" s="52" t="s">
        <v>121</v>
      </c>
      <c r="B101" s="53">
        <v>41845</v>
      </c>
      <c r="C101" s="21" t="s">
        <v>77</v>
      </c>
      <c r="D101" s="21" t="s">
        <v>78</v>
      </c>
      <c r="E101" s="52">
        <v>39124</v>
      </c>
      <c r="F101" s="52">
        <v>1972</v>
      </c>
      <c r="G101" s="52">
        <v>6534</v>
      </c>
      <c r="H101" s="52">
        <v>261</v>
      </c>
      <c r="I101" s="9"/>
      <c r="J101" s="9"/>
      <c r="K101" s="9"/>
      <c r="L101" s="52">
        <v>48457</v>
      </c>
      <c r="M101" s="68"/>
      <c r="N101" s="68"/>
      <c r="O101" s="21">
        <v>1.528</v>
      </c>
      <c r="P101" s="21">
        <v>1.8492999999999999</v>
      </c>
      <c r="Q101" s="21">
        <v>10</v>
      </c>
      <c r="R101" s="69">
        <f t="shared" ref="R101:R108" si="41">(P101-O101)/1</f>
        <v>0.32129999999999992</v>
      </c>
      <c r="S101" s="70">
        <f t="shared" ref="S101:S108" si="42">R101/Q101</f>
        <v>3.2129999999999992E-2</v>
      </c>
    </row>
    <row r="102" spans="1:19" x14ac:dyDescent="0.2">
      <c r="A102" s="52" t="s">
        <v>122</v>
      </c>
      <c r="B102" s="53">
        <v>41845</v>
      </c>
      <c r="C102" s="21" t="s">
        <v>77</v>
      </c>
      <c r="D102" s="21" t="s">
        <v>78</v>
      </c>
      <c r="E102" s="52">
        <v>40701</v>
      </c>
      <c r="F102" s="52">
        <v>2150</v>
      </c>
      <c r="G102" s="52">
        <v>5936</v>
      </c>
      <c r="H102" s="52">
        <v>296</v>
      </c>
      <c r="I102" s="9"/>
      <c r="J102" s="9"/>
      <c r="K102" s="9"/>
      <c r="L102" s="52">
        <v>49656</v>
      </c>
      <c r="M102" s="68"/>
      <c r="N102" s="68"/>
      <c r="O102" s="21">
        <v>1.528</v>
      </c>
      <c r="P102" s="21">
        <v>1.8492999999999999</v>
      </c>
      <c r="Q102" s="21">
        <v>10</v>
      </c>
      <c r="R102" s="69">
        <f t="shared" si="41"/>
        <v>0.32129999999999992</v>
      </c>
      <c r="S102" s="70">
        <f t="shared" si="42"/>
        <v>3.2129999999999992E-2</v>
      </c>
    </row>
    <row r="103" spans="1:19" x14ac:dyDescent="0.2">
      <c r="A103" s="52" t="s">
        <v>123</v>
      </c>
      <c r="B103" s="53">
        <v>41845</v>
      </c>
      <c r="C103" s="21" t="s">
        <v>77</v>
      </c>
      <c r="D103" s="21" t="s">
        <v>78</v>
      </c>
      <c r="E103" s="52">
        <v>44116</v>
      </c>
      <c r="F103" s="52">
        <v>2649</v>
      </c>
      <c r="G103" s="52">
        <v>7121</v>
      </c>
      <c r="H103" s="52">
        <v>334</v>
      </c>
      <c r="I103" s="9"/>
      <c r="J103" s="9"/>
      <c r="K103" s="9"/>
      <c r="L103" s="52">
        <v>54221</v>
      </c>
      <c r="M103" s="68"/>
      <c r="N103" s="68"/>
      <c r="O103" s="21">
        <v>1.528</v>
      </c>
      <c r="P103" s="21">
        <v>1.8492999999999999</v>
      </c>
      <c r="Q103" s="21">
        <v>10</v>
      </c>
      <c r="R103" s="69">
        <f t="shared" si="41"/>
        <v>0.32129999999999992</v>
      </c>
      <c r="S103" s="70">
        <f t="shared" si="42"/>
        <v>3.2129999999999992E-2</v>
      </c>
    </row>
    <row r="104" spans="1:19" x14ac:dyDescent="0.2">
      <c r="A104" s="52" t="s">
        <v>124</v>
      </c>
      <c r="B104" s="53">
        <v>41845</v>
      </c>
      <c r="C104" s="21" t="s">
        <v>77</v>
      </c>
      <c r="D104" s="21" t="s">
        <v>78</v>
      </c>
      <c r="E104" s="52">
        <v>47587</v>
      </c>
      <c r="F104" s="52">
        <v>2950</v>
      </c>
      <c r="G104" s="52">
        <v>7310</v>
      </c>
      <c r="H104" s="52">
        <v>386</v>
      </c>
      <c r="I104" s="9"/>
      <c r="J104" s="9"/>
      <c r="K104" s="9"/>
      <c r="L104" s="52">
        <v>58220</v>
      </c>
      <c r="M104" s="68"/>
      <c r="N104" s="68"/>
      <c r="O104" s="21">
        <v>1.528</v>
      </c>
      <c r="P104" s="21">
        <v>1.8492999999999999</v>
      </c>
      <c r="Q104" s="21">
        <v>10</v>
      </c>
      <c r="R104" s="69">
        <f t="shared" si="41"/>
        <v>0.32129999999999992</v>
      </c>
      <c r="S104" s="70">
        <f t="shared" si="42"/>
        <v>3.2129999999999992E-2</v>
      </c>
    </row>
    <row r="105" spans="1:19" x14ac:dyDescent="0.2">
      <c r="A105" s="63" t="s">
        <v>125</v>
      </c>
      <c r="B105" s="64">
        <v>41845</v>
      </c>
      <c r="C105" s="40" t="s">
        <v>77</v>
      </c>
      <c r="D105" s="40" t="s">
        <v>78</v>
      </c>
      <c r="E105" s="63">
        <v>27001</v>
      </c>
      <c r="F105" s="63">
        <v>4494</v>
      </c>
      <c r="G105" s="63">
        <v>7415</v>
      </c>
      <c r="H105" s="63">
        <v>321</v>
      </c>
      <c r="I105" s="13"/>
      <c r="J105" s="13"/>
      <c r="K105" s="13"/>
      <c r="L105" s="63">
        <v>39497</v>
      </c>
      <c r="M105" s="71"/>
      <c r="N105" s="71"/>
      <c r="O105" s="40">
        <v>1.5289999999999999</v>
      </c>
      <c r="P105" s="40">
        <v>1.8504</v>
      </c>
      <c r="Q105" s="40">
        <v>10</v>
      </c>
      <c r="R105" s="72">
        <f t="shared" si="41"/>
        <v>0.32140000000000013</v>
      </c>
      <c r="S105" s="73">
        <f t="shared" si="42"/>
        <v>3.2140000000000016E-2</v>
      </c>
    </row>
    <row r="106" spans="1:19" x14ac:dyDescent="0.2">
      <c r="A106" s="63" t="s">
        <v>126</v>
      </c>
      <c r="B106" s="64">
        <v>41845</v>
      </c>
      <c r="C106" s="40" t="s">
        <v>77</v>
      </c>
      <c r="D106" s="40" t="s">
        <v>78</v>
      </c>
      <c r="E106" s="63">
        <v>32066</v>
      </c>
      <c r="F106" s="63">
        <v>6775</v>
      </c>
      <c r="G106" s="63">
        <v>13037</v>
      </c>
      <c r="H106" s="63">
        <v>567</v>
      </c>
      <c r="I106" s="13"/>
      <c r="J106" s="13"/>
      <c r="K106" s="13"/>
      <c r="L106" s="63">
        <v>55948</v>
      </c>
      <c r="M106" s="71"/>
      <c r="N106" s="71"/>
      <c r="O106" s="40">
        <v>1.5289999999999999</v>
      </c>
      <c r="P106" s="40">
        <v>1.8504</v>
      </c>
      <c r="Q106" s="40">
        <v>10</v>
      </c>
      <c r="R106" s="72">
        <f t="shared" si="41"/>
        <v>0.32140000000000013</v>
      </c>
      <c r="S106" s="73">
        <f t="shared" si="42"/>
        <v>3.2140000000000016E-2</v>
      </c>
    </row>
    <row r="107" spans="1:19" x14ac:dyDescent="0.2">
      <c r="A107" s="63" t="s">
        <v>127</v>
      </c>
      <c r="B107" s="64">
        <v>41845</v>
      </c>
      <c r="C107" s="40" t="s">
        <v>77</v>
      </c>
      <c r="D107" s="40" t="s">
        <v>78</v>
      </c>
      <c r="E107" s="63">
        <v>36873</v>
      </c>
      <c r="F107" s="63">
        <v>7466</v>
      </c>
      <c r="G107" s="63">
        <v>16148</v>
      </c>
      <c r="H107" s="63">
        <v>503</v>
      </c>
      <c r="I107" s="13"/>
      <c r="J107" s="13"/>
      <c r="K107" s="13"/>
      <c r="L107" s="63">
        <v>62040</v>
      </c>
      <c r="M107" s="71"/>
      <c r="N107" s="71"/>
      <c r="O107" s="40">
        <v>1.5289999999999999</v>
      </c>
      <c r="P107" s="40">
        <v>1.8504</v>
      </c>
      <c r="Q107" s="40">
        <v>10</v>
      </c>
      <c r="R107" s="72">
        <f t="shared" si="41"/>
        <v>0.32140000000000013</v>
      </c>
      <c r="S107" s="73">
        <f t="shared" si="42"/>
        <v>3.2140000000000016E-2</v>
      </c>
    </row>
    <row r="108" spans="1:19" x14ac:dyDescent="0.2">
      <c r="A108" s="63" t="s">
        <v>128</v>
      </c>
      <c r="B108" s="64">
        <v>41845</v>
      </c>
      <c r="C108" s="40" t="s">
        <v>77</v>
      </c>
      <c r="D108" s="40" t="s">
        <v>78</v>
      </c>
      <c r="E108" s="63">
        <v>40434</v>
      </c>
      <c r="F108" s="63">
        <v>8254</v>
      </c>
      <c r="G108" s="63">
        <v>16901</v>
      </c>
      <c r="H108" s="63">
        <v>1240</v>
      </c>
      <c r="I108" s="13"/>
      <c r="J108" s="13"/>
      <c r="K108" s="13"/>
      <c r="L108" s="63">
        <v>66377</v>
      </c>
      <c r="M108" s="71"/>
      <c r="N108" s="71"/>
      <c r="O108" s="40">
        <v>1.5289999999999999</v>
      </c>
      <c r="P108" s="40">
        <v>1.8504</v>
      </c>
      <c r="Q108" s="40">
        <v>10</v>
      </c>
      <c r="R108" s="72">
        <f t="shared" si="41"/>
        <v>0.32140000000000013</v>
      </c>
      <c r="S108" s="73">
        <f t="shared" si="42"/>
        <v>3.2140000000000016E-2</v>
      </c>
    </row>
    <row r="109" spans="1:19" ht="30" x14ac:dyDescent="0.2">
      <c r="A109" s="58" t="s">
        <v>129</v>
      </c>
      <c r="B109" s="51"/>
      <c r="C109" s="51"/>
      <c r="D109" s="51"/>
      <c r="E109" s="15" t="s">
        <v>103</v>
      </c>
      <c r="F109" s="15" t="s">
        <v>131</v>
      </c>
      <c r="G109" s="15" t="s">
        <v>130</v>
      </c>
      <c r="H109" s="15" t="s">
        <v>132</v>
      </c>
      <c r="L109" s="15" t="s">
        <v>102</v>
      </c>
      <c r="M109" s="15" t="s">
        <v>103</v>
      </c>
      <c r="N109" s="15" t="s">
        <v>132</v>
      </c>
      <c r="O109" s="20"/>
      <c r="P109" s="20"/>
      <c r="Q109" s="20"/>
      <c r="R109" s="20"/>
      <c r="S109" s="20"/>
    </row>
    <row r="110" spans="1:19" ht="28.5" x14ac:dyDescent="0.2">
      <c r="A110" s="59"/>
      <c r="B110" s="60"/>
      <c r="C110" s="60"/>
      <c r="D110" s="60"/>
      <c r="E110" s="16" t="s">
        <v>106</v>
      </c>
      <c r="F110" s="16" t="s">
        <v>106</v>
      </c>
      <c r="G110" s="16" t="s">
        <v>106</v>
      </c>
      <c r="H110" s="16" t="s">
        <v>106</v>
      </c>
      <c r="L110" s="16" t="s">
        <v>106</v>
      </c>
      <c r="M110" s="16" t="s">
        <v>133</v>
      </c>
      <c r="N110" s="16" t="s">
        <v>106</v>
      </c>
      <c r="O110" s="20"/>
      <c r="P110" s="20"/>
      <c r="Q110" s="20"/>
      <c r="R110" s="20"/>
      <c r="S110" s="20"/>
    </row>
    <row r="111" spans="1:19" x14ac:dyDescent="0.2">
      <c r="A111" s="61"/>
      <c r="B111" s="62"/>
      <c r="C111" s="62"/>
      <c r="D111" s="62"/>
      <c r="E111" s="17"/>
      <c r="F111" s="17"/>
      <c r="G111" s="17"/>
      <c r="H111" s="17"/>
      <c r="L111" s="17"/>
      <c r="M111" s="17" t="s">
        <v>106</v>
      </c>
      <c r="N111" s="17"/>
      <c r="O111" s="20"/>
      <c r="P111" s="20"/>
      <c r="Q111" s="20"/>
      <c r="R111" s="20"/>
      <c r="S111" s="20"/>
    </row>
    <row r="112" spans="1:19" x14ac:dyDescent="0.2">
      <c r="A112" s="57" t="s">
        <v>134</v>
      </c>
      <c r="B112" s="45">
        <v>41848</v>
      </c>
      <c r="C112" s="20" t="s">
        <v>213</v>
      </c>
      <c r="D112" s="20" t="s">
        <v>78</v>
      </c>
      <c r="E112" s="57">
        <v>36272</v>
      </c>
      <c r="F112" s="57">
        <v>4195</v>
      </c>
      <c r="G112" s="57">
        <v>2685</v>
      </c>
      <c r="H112" s="57">
        <v>135</v>
      </c>
      <c r="L112" s="57">
        <v>44205</v>
      </c>
      <c r="M112" s="57">
        <v>123</v>
      </c>
      <c r="N112" s="57">
        <v>135</v>
      </c>
      <c r="O112" s="20"/>
      <c r="P112" s="20"/>
      <c r="Q112" s="20"/>
      <c r="R112" s="20"/>
      <c r="S112" s="20"/>
    </row>
    <row r="113" spans="1:19" x14ac:dyDescent="0.2">
      <c r="A113" s="57" t="s">
        <v>135</v>
      </c>
      <c r="B113" s="45">
        <v>41848</v>
      </c>
      <c r="C113" s="20" t="s">
        <v>213</v>
      </c>
      <c r="D113" s="20" t="s">
        <v>78</v>
      </c>
      <c r="E113" s="57">
        <v>50074</v>
      </c>
      <c r="F113" s="57">
        <v>5960</v>
      </c>
      <c r="G113" s="57">
        <v>2775</v>
      </c>
      <c r="H113" s="57">
        <v>187</v>
      </c>
      <c r="L113" s="57">
        <v>59948</v>
      </c>
      <c r="M113" s="57">
        <v>168</v>
      </c>
      <c r="N113" s="57">
        <v>187</v>
      </c>
      <c r="O113" s="20"/>
      <c r="P113" s="20"/>
      <c r="Q113" s="20"/>
      <c r="R113" s="20"/>
      <c r="S113" s="20"/>
    </row>
    <row r="114" spans="1:19" x14ac:dyDescent="0.2">
      <c r="A114" s="57" t="s">
        <v>136</v>
      </c>
      <c r="B114" s="45">
        <v>41848</v>
      </c>
      <c r="C114" s="20" t="s">
        <v>213</v>
      </c>
      <c r="D114" s="20" t="s">
        <v>78</v>
      </c>
      <c r="E114" s="57">
        <v>19357</v>
      </c>
      <c r="F114" s="57">
        <v>1555</v>
      </c>
      <c r="G114" s="57">
        <v>2606</v>
      </c>
      <c r="H114" s="57">
        <v>109</v>
      </c>
      <c r="L114" s="57">
        <v>23905</v>
      </c>
      <c r="M114" s="57">
        <v>99</v>
      </c>
      <c r="N114" s="57">
        <v>109</v>
      </c>
      <c r="O114" s="20"/>
      <c r="P114" s="20"/>
      <c r="Q114" s="20"/>
      <c r="R114" s="20"/>
      <c r="S114" s="20"/>
    </row>
    <row r="115" spans="1:19" x14ac:dyDescent="0.2">
      <c r="A115" s="57" t="s">
        <v>137</v>
      </c>
      <c r="B115" s="45">
        <v>41848</v>
      </c>
      <c r="C115" s="20" t="s">
        <v>213</v>
      </c>
      <c r="D115" s="20" t="s">
        <v>78</v>
      </c>
      <c r="E115" s="57">
        <v>16201</v>
      </c>
      <c r="F115" s="57">
        <v>1207</v>
      </c>
      <c r="G115" s="57">
        <v>2168</v>
      </c>
      <c r="H115" s="57">
        <v>110</v>
      </c>
      <c r="L115" s="57">
        <v>20412</v>
      </c>
      <c r="M115" s="57">
        <v>83</v>
      </c>
      <c r="N115" s="57">
        <v>110</v>
      </c>
      <c r="O115" s="20"/>
      <c r="P115" s="20"/>
      <c r="Q115" s="20"/>
      <c r="R115" s="20"/>
      <c r="S115" s="20"/>
    </row>
    <row r="116" spans="1:19" x14ac:dyDescent="0.2">
      <c r="A116" s="57" t="s">
        <v>138</v>
      </c>
      <c r="B116" s="45">
        <v>41848</v>
      </c>
      <c r="C116" s="20" t="s">
        <v>213</v>
      </c>
      <c r="D116" s="20" t="s">
        <v>78</v>
      </c>
      <c r="E116" s="57">
        <v>14120</v>
      </c>
      <c r="F116" s="57">
        <v>920</v>
      </c>
      <c r="G116" s="57">
        <v>1766</v>
      </c>
      <c r="H116" s="57">
        <v>103</v>
      </c>
      <c r="L116" s="57">
        <v>17196</v>
      </c>
      <c r="M116" s="57">
        <v>85</v>
      </c>
      <c r="N116" s="57">
        <v>103</v>
      </c>
      <c r="O116" s="20"/>
      <c r="P116" s="20"/>
      <c r="Q116" s="20"/>
      <c r="R116" s="20"/>
      <c r="S116" s="20"/>
    </row>
    <row r="117" spans="1:19" x14ac:dyDescent="0.2">
      <c r="A117" s="57" t="s">
        <v>139</v>
      </c>
      <c r="B117" s="45">
        <v>41848</v>
      </c>
      <c r="C117" s="20" t="s">
        <v>213</v>
      </c>
      <c r="D117" s="20" t="s">
        <v>78</v>
      </c>
      <c r="E117" s="57">
        <v>17663</v>
      </c>
      <c r="F117" s="57">
        <v>2274</v>
      </c>
      <c r="G117" s="57">
        <v>9826</v>
      </c>
      <c r="H117" s="57">
        <v>674</v>
      </c>
      <c r="L117" s="57">
        <v>34968</v>
      </c>
      <c r="M117" s="57">
        <v>429</v>
      </c>
      <c r="N117" s="57">
        <v>674</v>
      </c>
      <c r="O117" s="20"/>
      <c r="P117" s="20"/>
      <c r="Q117" s="20"/>
      <c r="R117" s="20"/>
      <c r="S117" s="20"/>
    </row>
    <row r="118" spans="1:19" x14ac:dyDescent="0.2">
      <c r="A118" s="57" t="s">
        <v>140</v>
      </c>
      <c r="B118" s="45">
        <v>41848</v>
      </c>
      <c r="C118" s="20" t="s">
        <v>213</v>
      </c>
      <c r="D118" s="20" t="s">
        <v>78</v>
      </c>
      <c r="E118" s="57">
        <v>20530</v>
      </c>
      <c r="F118" s="57">
        <v>2755</v>
      </c>
      <c r="G118" s="57">
        <v>11185</v>
      </c>
      <c r="H118" s="57">
        <v>694</v>
      </c>
      <c r="L118" s="57">
        <v>34868</v>
      </c>
      <c r="M118" s="57">
        <v>692</v>
      </c>
      <c r="N118" s="57">
        <v>694</v>
      </c>
      <c r="O118" s="20"/>
      <c r="P118" s="20"/>
      <c r="Q118" s="20"/>
      <c r="R118" s="20"/>
      <c r="S118" s="20"/>
    </row>
    <row r="119" spans="1:19" x14ac:dyDescent="0.2">
      <c r="A119" s="57" t="s">
        <v>141</v>
      </c>
      <c r="B119" s="45">
        <v>41848</v>
      </c>
      <c r="C119" s="20" t="s">
        <v>213</v>
      </c>
      <c r="D119" s="20" t="s">
        <v>78</v>
      </c>
      <c r="E119" s="57">
        <v>37881</v>
      </c>
      <c r="F119" s="57">
        <v>1209</v>
      </c>
      <c r="G119" s="57">
        <v>2275</v>
      </c>
      <c r="H119" s="57">
        <v>61</v>
      </c>
      <c r="L119" s="57">
        <v>41814</v>
      </c>
      <c r="M119" s="57">
        <v>61</v>
      </c>
      <c r="N119" s="57">
        <v>61</v>
      </c>
      <c r="O119" s="20"/>
      <c r="P119" s="20"/>
      <c r="Q119" s="20"/>
      <c r="R119" s="20"/>
      <c r="S119" s="20"/>
    </row>
    <row r="120" spans="1:19" x14ac:dyDescent="0.2">
      <c r="A120" s="57" t="s">
        <v>142</v>
      </c>
      <c r="B120" s="45">
        <v>41848</v>
      </c>
      <c r="C120" s="20" t="s">
        <v>213</v>
      </c>
      <c r="D120" s="20" t="s">
        <v>78</v>
      </c>
      <c r="E120" s="57">
        <v>45529</v>
      </c>
      <c r="F120" s="57">
        <v>1224</v>
      </c>
      <c r="G120" s="57">
        <v>2374</v>
      </c>
      <c r="H120" s="57">
        <v>396</v>
      </c>
      <c r="L120" s="57">
        <v>49477</v>
      </c>
      <c r="M120" s="57">
        <v>396</v>
      </c>
      <c r="N120" s="57">
        <v>396</v>
      </c>
      <c r="O120" s="20"/>
      <c r="P120" s="20"/>
      <c r="Q120" s="20"/>
      <c r="R120" s="20"/>
      <c r="S120" s="20"/>
    </row>
    <row r="121" spans="1:19" x14ac:dyDescent="0.2">
      <c r="A121" s="57" t="s">
        <v>143</v>
      </c>
      <c r="B121" s="45">
        <v>41848</v>
      </c>
      <c r="C121" s="20" t="s">
        <v>213</v>
      </c>
      <c r="D121" s="20" t="s">
        <v>78</v>
      </c>
      <c r="E121" s="57">
        <v>34452</v>
      </c>
      <c r="F121" s="57">
        <v>1666</v>
      </c>
      <c r="G121" s="57">
        <v>5073</v>
      </c>
      <c r="H121" s="57">
        <v>867</v>
      </c>
      <c r="L121" s="57">
        <v>42940</v>
      </c>
      <c r="M121" s="57">
        <v>808</v>
      </c>
      <c r="N121" s="57">
        <v>867</v>
      </c>
      <c r="O121" s="20"/>
      <c r="P121" s="20"/>
      <c r="Q121" s="20"/>
      <c r="R121" s="20"/>
      <c r="S121" s="20"/>
    </row>
    <row r="122" spans="1:19" x14ac:dyDescent="0.2">
      <c r="A122" s="57" t="s">
        <v>144</v>
      </c>
      <c r="B122" s="45">
        <v>41848</v>
      </c>
      <c r="C122" s="20" t="s">
        <v>213</v>
      </c>
      <c r="D122" s="20" t="s">
        <v>78</v>
      </c>
      <c r="E122" s="57">
        <v>36939</v>
      </c>
      <c r="F122" s="57">
        <v>2265</v>
      </c>
      <c r="G122" s="57">
        <v>5262</v>
      </c>
      <c r="H122" s="57">
        <v>872</v>
      </c>
      <c r="L122" s="57">
        <v>46306</v>
      </c>
      <c r="M122" s="57">
        <v>801</v>
      </c>
      <c r="N122" s="57">
        <v>872</v>
      </c>
      <c r="O122" s="20"/>
      <c r="P122" s="20"/>
      <c r="Q122" s="20"/>
      <c r="R122" s="20"/>
      <c r="S122" s="20"/>
    </row>
    <row r="123" spans="1:19" x14ac:dyDescent="0.2">
      <c r="A123" s="57" t="s">
        <v>145</v>
      </c>
      <c r="B123" s="45">
        <v>41848</v>
      </c>
      <c r="C123" s="20" t="s">
        <v>213</v>
      </c>
      <c r="D123" s="20" t="s">
        <v>78</v>
      </c>
      <c r="E123" s="57">
        <v>23083</v>
      </c>
      <c r="F123" s="57">
        <v>2274</v>
      </c>
      <c r="G123" s="57">
        <v>9481</v>
      </c>
      <c r="H123" s="57">
        <v>325</v>
      </c>
      <c r="L123" s="57">
        <v>35290</v>
      </c>
      <c r="M123" s="57">
        <v>325</v>
      </c>
      <c r="N123" s="57">
        <v>325</v>
      </c>
      <c r="O123" s="20"/>
      <c r="P123" s="20"/>
      <c r="Q123" s="20"/>
      <c r="R123" s="20"/>
      <c r="S123" s="20"/>
    </row>
    <row r="124" spans="1:19" x14ac:dyDescent="0.2">
      <c r="A124" s="57" t="s">
        <v>146</v>
      </c>
      <c r="B124" s="45">
        <v>41848</v>
      </c>
      <c r="C124" s="20" t="s">
        <v>213</v>
      </c>
      <c r="D124" s="20" t="s">
        <v>78</v>
      </c>
      <c r="E124" s="57">
        <v>27712</v>
      </c>
      <c r="F124" s="57">
        <v>3088</v>
      </c>
      <c r="G124" s="57">
        <v>8976</v>
      </c>
      <c r="H124" s="57">
        <v>485</v>
      </c>
      <c r="L124" s="57">
        <v>40448</v>
      </c>
      <c r="M124" s="57">
        <v>484</v>
      </c>
      <c r="N124" s="57">
        <v>485</v>
      </c>
      <c r="O124" s="20"/>
      <c r="P124" s="20"/>
      <c r="Q124" s="20"/>
      <c r="R124" s="20"/>
      <c r="S124" s="20"/>
    </row>
    <row r="125" spans="1:19" x14ac:dyDescent="0.2">
      <c r="A125" s="57" t="s">
        <v>147</v>
      </c>
      <c r="B125" s="45">
        <v>41848</v>
      </c>
      <c r="C125" s="20" t="s">
        <v>213</v>
      </c>
      <c r="D125" s="20" t="s">
        <v>78</v>
      </c>
      <c r="E125" s="57">
        <v>27745</v>
      </c>
      <c r="F125" s="57">
        <v>2852</v>
      </c>
      <c r="G125" s="57">
        <v>8833</v>
      </c>
      <c r="H125" s="57">
        <v>470</v>
      </c>
      <c r="L125" s="57">
        <v>39931</v>
      </c>
      <c r="M125" s="57">
        <v>470</v>
      </c>
      <c r="N125" s="57">
        <v>470</v>
      </c>
      <c r="O125" s="20"/>
      <c r="P125" s="20"/>
      <c r="Q125" s="20"/>
      <c r="R125" s="20"/>
      <c r="S125" s="20"/>
    </row>
    <row r="126" spans="1:19" x14ac:dyDescent="0.2">
      <c r="A126" s="57" t="s">
        <v>148</v>
      </c>
      <c r="B126" s="45">
        <v>41848</v>
      </c>
      <c r="C126" s="20" t="s">
        <v>213</v>
      </c>
      <c r="D126" s="20" t="s">
        <v>78</v>
      </c>
      <c r="E126" s="57">
        <v>1135</v>
      </c>
      <c r="F126" s="57">
        <v>240</v>
      </c>
      <c r="G126" s="57">
        <v>2277</v>
      </c>
      <c r="H126" s="57">
        <v>22</v>
      </c>
      <c r="L126" s="57">
        <v>3849</v>
      </c>
      <c r="M126" s="57">
        <v>22</v>
      </c>
      <c r="N126" s="57">
        <v>22</v>
      </c>
      <c r="O126" s="20"/>
      <c r="P126" s="20"/>
      <c r="Q126" s="20"/>
      <c r="R126" s="20"/>
      <c r="S126" s="20"/>
    </row>
    <row r="127" spans="1:19" x14ac:dyDescent="0.2">
      <c r="A127" s="57" t="s">
        <v>149</v>
      </c>
      <c r="B127" s="45">
        <v>41848</v>
      </c>
      <c r="C127" s="20" t="s">
        <v>213</v>
      </c>
      <c r="D127" s="20" t="s">
        <v>78</v>
      </c>
      <c r="E127" s="57">
        <v>1323</v>
      </c>
      <c r="F127" s="57">
        <v>206</v>
      </c>
      <c r="G127" s="57">
        <v>2576</v>
      </c>
      <c r="H127" s="57">
        <v>27</v>
      </c>
      <c r="L127" s="57">
        <v>4257</v>
      </c>
      <c r="M127" s="57">
        <v>26</v>
      </c>
      <c r="N127" s="57">
        <v>27</v>
      </c>
      <c r="O127" s="20"/>
      <c r="P127" s="20"/>
      <c r="Q127" s="20"/>
      <c r="R127" s="20"/>
      <c r="S127" s="20"/>
    </row>
    <row r="128" spans="1:19" x14ac:dyDescent="0.2">
      <c r="A128" s="57" t="s">
        <v>150</v>
      </c>
      <c r="B128" s="45">
        <v>41848</v>
      </c>
      <c r="C128" s="20" t="s">
        <v>213</v>
      </c>
      <c r="D128" s="20" t="s">
        <v>78</v>
      </c>
      <c r="E128" s="57">
        <v>1765</v>
      </c>
      <c r="F128" s="57">
        <v>274</v>
      </c>
      <c r="G128" s="57">
        <v>761</v>
      </c>
      <c r="H128" s="57">
        <v>25</v>
      </c>
      <c r="L128" s="57">
        <v>2877</v>
      </c>
      <c r="M128" s="57">
        <v>23</v>
      </c>
      <c r="N128" s="57">
        <v>25</v>
      </c>
      <c r="O128" s="20"/>
      <c r="P128" s="20"/>
      <c r="Q128" s="20"/>
      <c r="R128" s="20"/>
      <c r="S128" s="20"/>
    </row>
    <row r="129" spans="1:23" x14ac:dyDescent="0.2">
      <c r="A129" s="57" t="s">
        <v>151</v>
      </c>
      <c r="B129" s="45">
        <v>41848</v>
      </c>
      <c r="C129" s="20" t="s">
        <v>213</v>
      </c>
      <c r="D129" s="20" t="s">
        <v>78</v>
      </c>
      <c r="E129" s="57">
        <v>1600</v>
      </c>
      <c r="F129" s="57">
        <v>312</v>
      </c>
      <c r="G129" s="57">
        <v>447</v>
      </c>
      <c r="H129" s="57">
        <v>15</v>
      </c>
      <c r="L129" s="57">
        <v>2777</v>
      </c>
      <c r="M129" s="57">
        <v>14</v>
      </c>
      <c r="N129" s="57">
        <v>15</v>
      </c>
      <c r="O129" s="20"/>
      <c r="P129" s="20"/>
      <c r="Q129" s="20"/>
      <c r="R129" s="20"/>
      <c r="S129" s="20"/>
    </row>
    <row r="130" spans="1:23" x14ac:dyDescent="0.2">
      <c r="A130" s="57" t="s">
        <v>152</v>
      </c>
      <c r="B130" s="45">
        <v>41848</v>
      </c>
      <c r="C130" s="20" t="s">
        <v>213</v>
      </c>
      <c r="D130" s="20" t="s">
        <v>78</v>
      </c>
      <c r="E130" s="57">
        <v>13981</v>
      </c>
      <c r="F130" s="57">
        <v>198</v>
      </c>
      <c r="G130" s="57">
        <v>415</v>
      </c>
      <c r="H130" s="57">
        <v>38</v>
      </c>
      <c r="L130" s="57">
        <v>14908</v>
      </c>
      <c r="M130" s="57">
        <v>35</v>
      </c>
      <c r="N130" s="57">
        <v>38</v>
      </c>
      <c r="O130" s="20"/>
      <c r="P130" s="20"/>
      <c r="Q130" s="20"/>
      <c r="R130" s="20"/>
      <c r="S130" s="20"/>
    </row>
    <row r="131" spans="1:23" x14ac:dyDescent="0.2">
      <c r="A131" s="57" t="s">
        <v>153</v>
      </c>
      <c r="B131" s="45">
        <v>41848</v>
      </c>
      <c r="C131" s="20" t="s">
        <v>213</v>
      </c>
      <c r="D131" s="20" t="s">
        <v>78</v>
      </c>
      <c r="E131" s="57">
        <v>16171</v>
      </c>
      <c r="F131" s="57">
        <v>267</v>
      </c>
      <c r="G131" s="57">
        <v>449</v>
      </c>
      <c r="H131" s="57">
        <v>104</v>
      </c>
      <c r="L131" s="57">
        <v>17420</v>
      </c>
      <c r="M131" s="57">
        <v>88</v>
      </c>
      <c r="N131" s="57">
        <v>104</v>
      </c>
      <c r="O131" s="20"/>
      <c r="P131" s="20"/>
      <c r="Q131" s="20"/>
      <c r="R131" s="20"/>
      <c r="S131" s="20"/>
    </row>
    <row r="132" spans="1:23" x14ac:dyDescent="0.2">
      <c r="A132" s="57" t="s">
        <v>154</v>
      </c>
      <c r="B132" s="45">
        <v>41848</v>
      </c>
      <c r="C132" s="20" t="s">
        <v>213</v>
      </c>
      <c r="D132" s="20" t="s">
        <v>78</v>
      </c>
      <c r="E132" s="57">
        <v>17735</v>
      </c>
      <c r="F132" s="57">
        <v>318</v>
      </c>
      <c r="G132" s="57">
        <v>481</v>
      </c>
      <c r="H132" s="57">
        <v>108</v>
      </c>
      <c r="L132" s="57">
        <v>19059</v>
      </c>
      <c r="M132" s="57">
        <v>98</v>
      </c>
      <c r="N132" s="57">
        <v>108</v>
      </c>
      <c r="O132" s="20"/>
      <c r="P132" s="20"/>
      <c r="Q132" s="20"/>
      <c r="R132" s="20"/>
      <c r="S132" s="20"/>
    </row>
    <row r="133" spans="1:23" x14ac:dyDescent="0.2">
      <c r="A133" s="57" t="s">
        <v>155</v>
      </c>
      <c r="B133" s="45">
        <v>41848</v>
      </c>
      <c r="C133" s="20" t="s">
        <v>213</v>
      </c>
      <c r="D133" s="20" t="s">
        <v>78</v>
      </c>
      <c r="E133" s="57">
        <v>33256</v>
      </c>
      <c r="F133" s="57">
        <v>2013</v>
      </c>
      <c r="G133" s="57">
        <v>2772</v>
      </c>
      <c r="H133" s="57">
        <v>431</v>
      </c>
      <c r="L133" s="57">
        <v>39134</v>
      </c>
      <c r="M133" s="57">
        <v>354</v>
      </c>
      <c r="N133" s="57">
        <v>431</v>
      </c>
      <c r="O133" s="20"/>
      <c r="P133" s="20"/>
      <c r="Q133" s="20"/>
      <c r="R133" s="20"/>
      <c r="S133" s="20"/>
    </row>
    <row r="134" spans="1:23" x14ac:dyDescent="0.2">
      <c r="A134" s="57" t="s">
        <v>156</v>
      </c>
      <c r="B134" s="45">
        <v>41848</v>
      </c>
      <c r="C134" s="20" t="s">
        <v>213</v>
      </c>
      <c r="D134" s="20" t="s">
        <v>78</v>
      </c>
      <c r="E134" s="57">
        <v>40355</v>
      </c>
      <c r="F134" s="57">
        <v>2778</v>
      </c>
      <c r="G134" s="57">
        <v>3917</v>
      </c>
      <c r="H134" s="57">
        <v>512</v>
      </c>
      <c r="L134" s="57">
        <v>48461</v>
      </c>
      <c r="M134" s="57">
        <v>264</v>
      </c>
      <c r="N134" s="57">
        <v>512</v>
      </c>
      <c r="O134" s="20"/>
      <c r="P134" s="20"/>
      <c r="Q134" s="20"/>
      <c r="R134" s="20"/>
      <c r="S134" s="20"/>
    </row>
    <row r="135" spans="1:23" x14ac:dyDescent="0.2">
      <c r="A135" s="57" t="s">
        <v>157</v>
      </c>
      <c r="B135" s="45">
        <v>41848</v>
      </c>
      <c r="C135" s="20" t="s">
        <v>213</v>
      </c>
      <c r="D135" s="20" t="s">
        <v>78</v>
      </c>
      <c r="E135" s="57">
        <v>35076</v>
      </c>
      <c r="F135" s="57">
        <v>2794</v>
      </c>
      <c r="G135" s="57">
        <v>3304</v>
      </c>
      <c r="H135" s="57">
        <v>507</v>
      </c>
      <c r="L135" s="57">
        <v>42383</v>
      </c>
      <c r="M135" s="74"/>
      <c r="N135" s="57">
        <v>507</v>
      </c>
      <c r="O135" s="20"/>
      <c r="P135" s="20"/>
      <c r="Q135" s="20"/>
      <c r="R135" s="20"/>
      <c r="S135" s="20"/>
    </row>
    <row r="137" spans="1:23" x14ac:dyDescent="0.2">
      <c r="A137" s="20"/>
      <c r="B137" s="20"/>
      <c r="C137" s="20"/>
      <c r="D137" s="20"/>
    </row>
    <row r="138" spans="1:23" x14ac:dyDescent="0.2">
      <c r="A138" s="20"/>
      <c r="B138" s="20"/>
      <c r="C138" s="20"/>
      <c r="D138" s="20"/>
    </row>
    <row r="139" spans="1:23" x14ac:dyDescent="0.2">
      <c r="A139" s="20"/>
      <c r="B139" s="20"/>
      <c r="C139" s="20"/>
      <c r="D139" s="20"/>
    </row>
    <row r="140" spans="1:23" x14ac:dyDescent="0.2">
      <c r="A140" s="20"/>
      <c r="E140" s="24" t="s">
        <v>167</v>
      </c>
      <c r="F140" s="24" t="s">
        <v>38</v>
      </c>
      <c r="G140" s="24" t="s">
        <v>168</v>
      </c>
      <c r="H140" s="24" t="s">
        <v>78</v>
      </c>
      <c r="I140" s="24" t="s">
        <v>169</v>
      </c>
      <c r="J140" s="21" t="s">
        <v>167</v>
      </c>
      <c r="K140" s="21" t="s">
        <v>38</v>
      </c>
      <c r="L140" s="21" t="s">
        <v>168</v>
      </c>
      <c r="M140" s="21" t="s">
        <v>78</v>
      </c>
      <c r="N140" s="21" t="s">
        <v>169</v>
      </c>
      <c r="O140" s="20" t="s">
        <v>158</v>
      </c>
      <c r="P140" s="20" t="s">
        <v>159</v>
      </c>
      <c r="Q140" s="20" t="s">
        <v>160</v>
      </c>
      <c r="R140" s="20" t="s">
        <v>161</v>
      </c>
      <c r="S140" s="20" t="s">
        <v>162</v>
      </c>
      <c r="T140" s="20" t="s">
        <v>163</v>
      </c>
      <c r="U140" s="20" t="s">
        <v>164</v>
      </c>
      <c r="V140" s="20" t="s">
        <v>165</v>
      </c>
      <c r="W140" s="20" t="s">
        <v>166</v>
      </c>
    </row>
    <row r="141" spans="1:23" x14ac:dyDescent="0.2">
      <c r="A141" s="20"/>
      <c r="B141" s="27"/>
      <c r="E141" s="24" t="s">
        <v>170</v>
      </c>
      <c r="F141" s="24" t="s">
        <v>170</v>
      </c>
      <c r="G141" s="24" t="s">
        <v>177</v>
      </c>
      <c r="H141" s="24" t="s">
        <v>177</v>
      </c>
      <c r="I141" s="24" t="s">
        <v>177</v>
      </c>
      <c r="J141" s="21" t="s">
        <v>173</v>
      </c>
      <c r="K141" s="21" t="s">
        <v>173</v>
      </c>
      <c r="L141" s="21" t="s">
        <v>173</v>
      </c>
      <c r="M141" s="21" t="s">
        <v>173</v>
      </c>
      <c r="N141" s="21" t="s">
        <v>173</v>
      </c>
      <c r="O141" s="20" t="s">
        <v>170</v>
      </c>
      <c r="P141" s="20" t="s">
        <v>171</v>
      </c>
      <c r="Q141" s="20" t="s">
        <v>172</v>
      </c>
      <c r="R141" s="20" t="s">
        <v>173</v>
      </c>
      <c r="S141" s="20" t="s">
        <v>170</v>
      </c>
      <c r="T141" s="20" t="s">
        <v>174</v>
      </c>
      <c r="U141" s="20" t="s">
        <v>175</v>
      </c>
      <c r="V141" s="20" t="s">
        <v>176</v>
      </c>
      <c r="W141" s="20" t="s">
        <v>173</v>
      </c>
    </row>
    <row r="142" spans="1:23" x14ac:dyDescent="0.2">
      <c r="A142" s="20" t="s">
        <v>178</v>
      </c>
      <c r="B142" s="50">
        <v>41851</v>
      </c>
      <c r="C142" s="20" t="s">
        <v>214</v>
      </c>
      <c r="E142" s="24">
        <v>0.99</v>
      </c>
      <c r="F142" s="24">
        <v>0.38</v>
      </c>
      <c r="G142" s="24">
        <v>0.1</v>
      </c>
      <c r="H142" s="24">
        <v>0</v>
      </c>
      <c r="I142" s="24">
        <v>0</v>
      </c>
      <c r="J142" s="21">
        <v>66.8</v>
      </c>
      <c r="K142" s="21">
        <v>25.7</v>
      </c>
      <c r="L142" s="21">
        <v>6.8</v>
      </c>
      <c r="M142" s="21">
        <v>0</v>
      </c>
      <c r="N142" s="21">
        <v>0</v>
      </c>
      <c r="O142" s="20">
        <v>1.5</v>
      </c>
      <c r="P142" s="20">
        <v>2.56</v>
      </c>
      <c r="Q142" s="20">
        <v>6.9</v>
      </c>
      <c r="R142" s="20">
        <v>22.5</v>
      </c>
      <c r="S142" s="20">
        <v>149</v>
      </c>
      <c r="T142" s="20">
        <v>87.9</v>
      </c>
      <c r="U142" s="20">
        <v>27</v>
      </c>
      <c r="V142" s="20">
        <v>30.7</v>
      </c>
      <c r="W142" s="20">
        <v>16.600000000000001</v>
      </c>
    </row>
    <row r="143" spans="1:23" x14ac:dyDescent="0.2">
      <c r="A143" s="20" t="s">
        <v>179</v>
      </c>
      <c r="B143" s="50">
        <v>41851</v>
      </c>
      <c r="C143" s="20" t="s">
        <v>214</v>
      </c>
      <c r="E143" s="24">
        <v>4.5599999999999996</v>
      </c>
      <c r="F143" s="24">
        <v>2.2200000000000002</v>
      </c>
      <c r="G143" s="24">
        <v>0.76</v>
      </c>
      <c r="H143" s="24">
        <v>0.11</v>
      </c>
      <c r="I143" s="24">
        <v>0.02</v>
      </c>
      <c r="J143" s="21">
        <v>59.2</v>
      </c>
      <c r="K143" s="21">
        <v>28.8</v>
      </c>
      <c r="L143" s="21">
        <v>9.9</v>
      </c>
      <c r="M143" s="21">
        <v>1.4</v>
      </c>
      <c r="N143" s="21">
        <v>0.3</v>
      </c>
      <c r="O143" s="20">
        <v>7.7</v>
      </c>
      <c r="P143" s="20">
        <v>4.38</v>
      </c>
      <c r="Q143" s="20">
        <v>14</v>
      </c>
      <c r="R143" s="20">
        <v>42.9</v>
      </c>
      <c r="S143" s="20">
        <v>182</v>
      </c>
      <c r="T143" s="20">
        <v>97.9</v>
      </c>
      <c r="U143" s="20">
        <v>32</v>
      </c>
      <c r="V143" s="20">
        <v>32.6</v>
      </c>
      <c r="W143" s="20">
        <v>14.9</v>
      </c>
    </row>
    <row r="144" spans="1:23" x14ac:dyDescent="0.2">
      <c r="A144" s="20" t="s">
        <v>180</v>
      </c>
      <c r="B144" s="50">
        <v>41851</v>
      </c>
      <c r="C144" s="20" t="s">
        <v>214</v>
      </c>
      <c r="E144" s="24">
        <v>3.36</v>
      </c>
      <c r="F144" s="24">
        <v>2.92</v>
      </c>
      <c r="G144" s="24">
        <v>0.46</v>
      </c>
      <c r="H144" s="24">
        <v>0.52</v>
      </c>
      <c r="I144" s="24">
        <v>0.03</v>
      </c>
      <c r="J144" s="21">
        <v>46.1</v>
      </c>
      <c r="K144" s="21">
        <v>40</v>
      </c>
      <c r="L144" s="21">
        <v>6.3</v>
      </c>
      <c r="M144" s="21">
        <v>7.1</v>
      </c>
      <c r="N144" s="21">
        <v>0.4</v>
      </c>
      <c r="O144" s="20">
        <v>7.3</v>
      </c>
      <c r="P144" s="20">
        <v>4.46</v>
      </c>
      <c r="Q144" s="20">
        <v>13</v>
      </c>
      <c r="R144" s="20">
        <v>39.799999999999997</v>
      </c>
      <c r="S144" s="20">
        <v>281</v>
      </c>
      <c r="T144" s="20">
        <v>89.2</v>
      </c>
      <c r="U144" s="20">
        <v>29.1</v>
      </c>
      <c r="V144" s="20">
        <v>32.700000000000003</v>
      </c>
      <c r="W144" s="20">
        <v>12.6</v>
      </c>
    </row>
    <row r="145" spans="1:23" x14ac:dyDescent="0.2">
      <c r="A145" s="20" t="s">
        <v>181</v>
      </c>
      <c r="B145" s="50">
        <v>41851</v>
      </c>
      <c r="C145" s="20" t="s">
        <v>214</v>
      </c>
      <c r="E145" s="24">
        <v>7.69</v>
      </c>
      <c r="F145" s="24">
        <v>1.23</v>
      </c>
      <c r="G145" s="24">
        <v>1.18</v>
      </c>
      <c r="H145" s="24">
        <v>0.02</v>
      </c>
      <c r="I145" s="24">
        <v>0.04</v>
      </c>
      <c r="J145" s="21">
        <v>75.400000000000006</v>
      </c>
      <c r="K145" s="21">
        <v>12.1</v>
      </c>
      <c r="L145" s="21">
        <v>11.6</v>
      </c>
      <c r="M145" s="21">
        <v>0.2</v>
      </c>
      <c r="N145" s="21">
        <v>0.4</v>
      </c>
      <c r="O145" s="20">
        <v>10.199999999999999</v>
      </c>
      <c r="P145" s="20">
        <v>3.58</v>
      </c>
      <c r="Q145" s="20">
        <v>11.1</v>
      </c>
      <c r="R145" s="20">
        <v>32.200000000000003</v>
      </c>
      <c r="S145" s="20">
        <v>473</v>
      </c>
      <c r="T145" s="20">
        <v>89.9</v>
      </c>
      <c r="U145" s="20">
        <v>31</v>
      </c>
      <c r="V145" s="20">
        <v>34.5</v>
      </c>
      <c r="W145" s="20">
        <v>13.4</v>
      </c>
    </row>
    <row r="146" spans="1:23" x14ac:dyDescent="0.2">
      <c r="A146" s="20" t="s">
        <v>182</v>
      </c>
      <c r="B146" s="50">
        <v>41851</v>
      </c>
      <c r="C146" s="20" t="s">
        <v>214</v>
      </c>
      <c r="E146" s="24">
        <v>4.1100000000000003</v>
      </c>
      <c r="F146" s="24">
        <v>1.03</v>
      </c>
      <c r="G146" s="24">
        <v>0.71</v>
      </c>
      <c r="H146" s="24">
        <v>0.12</v>
      </c>
      <c r="I146" s="24">
        <v>0.03</v>
      </c>
      <c r="J146" s="21">
        <v>68.3</v>
      </c>
      <c r="K146" s="21">
        <v>17.100000000000001</v>
      </c>
      <c r="L146" s="21">
        <v>11.8</v>
      </c>
      <c r="M146" s="21">
        <v>2</v>
      </c>
      <c r="N146" s="21">
        <v>0.5</v>
      </c>
      <c r="O146" s="20">
        <v>6</v>
      </c>
      <c r="P146" s="20">
        <v>3.62</v>
      </c>
      <c r="Q146" s="20">
        <v>9.1</v>
      </c>
      <c r="R146" s="20">
        <v>29.2</v>
      </c>
      <c r="S146" s="20">
        <v>350</v>
      </c>
      <c r="T146" s="20">
        <v>80.7</v>
      </c>
      <c r="U146" s="20">
        <v>25.1</v>
      </c>
      <c r="V146" s="20">
        <v>31.2</v>
      </c>
      <c r="W146" s="20">
        <v>14.7</v>
      </c>
    </row>
    <row r="147" spans="1:23" x14ac:dyDescent="0.2">
      <c r="A147" s="19" t="s">
        <v>183</v>
      </c>
      <c r="B147" s="50">
        <v>41851</v>
      </c>
      <c r="C147" s="20" t="s">
        <v>214</v>
      </c>
      <c r="E147" s="24">
        <v>3.94</v>
      </c>
      <c r="F147" s="24">
        <v>1.64</v>
      </c>
      <c r="G147" s="24">
        <v>0.53</v>
      </c>
      <c r="H147" s="24">
        <v>0.28000000000000003</v>
      </c>
      <c r="I147" s="24">
        <v>0.04</v>
      </c>
      <c r="J147" s="21">
        <v>61.2</v>
      </c>
      <c r="K147" s="21">
        <v>25.4</v>
      </c>
      <c r="L147" s="21">
        <v>8.1999999999999993</v>
      </c>
      <c r="M147" s="21">
        <v>4.3</v>
      </c>
      <c r="N147" s="21">
        <v>0.6</v>
      </c>
      <c r="O147" s="20">
        <v>6.5</v>
      </c>
      <c r="P147" s="20">
        <v>5.26</v>
      </c>
      <c r="Q147" s="20">
        <v>12.1</v>
      </c>
      <c r="R147" s="20">
        <v>37.5</v>
      </c>
      <c r="S147" s="20">
        <v>310</v>
      </c>
      <c r="T147" s="20">
        <v>71.3</v>
      </c>
      <c r="U147" s="20">
        <v>23</v>
      </c>
      <c r="V147" s="20">
        <v>32.299999999999997</v>
      </c>
      <c r="W147" s="20">
        <v>16.3</v>
      </c>
    </row>
    <row r="148" spans="1:23" x14ac:dyDescent="0.2">
      <c r="A148" s="19" t="s">
        <v>184</v>
      </c>
      <c r="B148" s="50">
        <v>41851</v>
      </c>
      <c r="C148" s="20" t="s">
        <v>214</v>
      </c>
      <c r="E148" s="24">
        <v>9.56</v>
      </c>
      <c r="F148" s="24">
        <v>1.32</v>
      </c>
      <c r="G148" s="24">
        <v>0.72</v>
      </c>
      <c r="H148" s="24">
        <v>0.11</v>
      </c>
      <c r="I148" s="24">
        <v>0.03</v>
      </c>
      <c r="J148" s="21">
        <v>81</v>
      </c>
      <c r="K148" s="21">
        <v>11.2</v>
      </c>
      <c r="L148" s="21">
        <v>6.1</v>
      </c>
      <c r="M148" s="21">
        <v>0.9</v>
      </c>
      <c r="N148" s="21">
        <v>0.3</v>
      </c>
      <c r="O148" s="20">
        <v>11.8</v>
      </c>
      <c r="P148" s="20">
        <v>4.08</v>
      </c>
      <c r="Q148" s="20">
        <v>12.5</v>
      </c>
      <c r="R148" s="20">
        <v>38.799999999999997</v>
      </c>
      <c r="S148" s="20">
        <v>240</v>
      </c>
      <c r="T148" s="20">
        <v>95.1</v>
      </c>
      <c r="U148" s="20">
        <v>30.6</v>
      </c>
      <c r="V148" s="20">
        <v>32.200000000000003</v>
      </c>
      <c r="W148" s="20">
        <v>13</v>
      </c>
    </row>
    <row r="149" spans="1:23" x14ac:dyDescent="0.2">
      <c r="A149" s="19" t="s">
        <v>185</v>
      </c>
      <c r="B149" s="50">
        <v>41851</v>
      </c>
      <c r="C149" s="20" t="s">
        <v>214</v>
      </c>
      <c r="E149" s="24">
        <v>11.19</v>
      </c>
      <c r="F149" s="24">
        <v>2.52</v>
      </c>
      <c r="G149" s="24">
        <v>0.67</v>
      </c>
      <c r="H149" s="24">
        <v>7.0000000000000007E-2</v>
      </c>
      <c r="I149" s="24">
        <v>0.02</v>
      </c>
      <c r="J149" s="21">
        <v>76.8</v>
      </c>
      <c r="K149" s="21">
        <v>17.3</v>
      </c>
      <c r="L149" s="21">
        <v>4.5999999999999996</v>
      </c>
      <c r="M149" s="21">
        <v>0.5</v>
      </c>
      <c r="N149" s="21">
        <v>0.1</v>
      </c>
      <c r="O149" s="20">
        <v>14.6</v>
      </c>
      <c r="P149" s="20">
        <v>3.95</v>
      </c>
      <c r="Q149" s="20">
        <v>12.3</v>
      </c>
      <c r="R149" s="20">
        <v>36.700000000000003</v>
      </c>
      <c r="S149" s="20">
        <v>562</v>
      </c>
      <c r="T149" s="20">
        <v>92.9</v>
      </c>
      <c r="U149" s="20">
        <v>31.1</v>
      </c>
      <c r="V149" s="20">
        <v>33.5</v>
      </c>
      <c r="W149" s="20">
        <v>13.6</v>
      </c>
    </row>
    <row r="150" spans="1:23" x14ac:dyDescent="0.2">
      <c r="A150" s="19" t="s">
        <v>186</v>
      </c>
      <c r="B150" s="50">
        <v>41851</v>
      </c>
      <c r="C150" s="20" t="s">
        <v>214</v>
      </c>
      <c r="E150" s="24">
        <v>2.54</v>
      </c>
      <c r="F150" s="24">
        <v>2.77</v>
      </c>
      <c r="G150" s="24">
        <v>0.55000000000000004</v>
      </c>
      <c r="H150" s="24">
        <v>0.15</v>
      </c>
      <c r="I150" s="24">
        <v>0.04</v>
      </c>
      <c r="J150" s="21">
        <v>41.8</v>
      </c>
      <c r="K150" s="21">
        <v>45.7</v>
      </c>
      <c r="L150" s="21">
        <v>9.1</v>
      </c>
      <c r="M150" s="21">
        <v>2.5</v>
      </c>
      <c r="N150" s="21">
        <v>0.7</v>
      </c>
      <c r="O150" s="20">
        <v>6.1</v>
      </c>
      <c r="P150" s="20">
        <v>4.21</v>
      </c>
      <c r="Q150" s="20">
        <v>1337.7</v>
      </c>
      <c r="R150" s="20">
        <v>291</v>
      </c>
      <c r="S150" s="20">
        <v>89.5</v>
      </c>
      <c r="T150" s="20">
        <v>30.9</v>
      </c>
      <c r="U150" s="20">
        <v>34.5</v>
      </c>
      <c r="V150" s="20">
        <v>12.7</v>
      </c>
      <c r="W150" s="20">
        <v>41.1</v>
      </c>
    </row>
    <row r="151" spans="1:23" x14ac:dyDescent="0.2">
      <c r="A151" s="19" t="s">
        <v>187</v>
      </c>
      <c r="B151" s="50">
        <v>41851</v>
      </c>
      <c r="C151" s="20" t="s">
        <v>214</v>
      </c>
      <c r="E151" s="24">
        <v>4.08</v>
      </c>
      <c r="F151" s="24">
        <v>1.48</v>
      </c>
      <c r="G151" s="24">
        <v>0.48</v>
      </c>
      <c r="H151" s="24">
        <v>0.02</v>
      </c>
      <c r="I151" s="24">
        <v>0.01</v>
      </c>
      <c r="J151" s="21">
        <v>67.099999999999994</v>
      </c>
      <c r="K151" s="21">
        <v>24.3</v>
      </c>
      <c r="L151" s="21">
        <v>7.9</v>
      </c>
      <c r="M151" s="21">
        <v>0.3</v>
      </c>
      <c r="N151" s="21">
        <v>0.2</v>
      </c>
      <c r="O151" s="20">
        <v>6.1</v>
      </c>
      <c r="P151" s="20">
        <v>3.88</v>
      </c>
      <c r="Q151" s="20">
        <v>11.4</v>
      </c>
      <c r="R151" s="20">
        <v>34.5</v>
      </c>
      <c r="S151" s="20">
        <v>228</v>
      </c>
      <c r="T151" s="20">
        <v>88.9</v>
      </c>
      <c r="U151" s="20">
        <v>29.4</v>
      </c>
      <c r="V151" s="20">
        <v>33</v>
      </c>
      <c r="W151" s="20">
        <v>13.8</v>
      </c>
    </row>
    <row r="152" spans="1:23" x14ac:dyDescent="0.2">
      <c r="A152" s="19" t="s">
        <v>188</v>
      </c>
      <c r="B152" s="50">
        <v>41851</v>
      </c>
      <c r="C152" s="20" t="s">
        <v>214</v>
      </c>
      <c r="E152" s="24">
        <v>7.93</v>
      </c>
      <c r="F152" s="24">
        <v>0.77</v>
      </c>
      <c r="G152" s="24">
        <v>0.59</v>
      </c>
      <c r="H152" s="24">
        <v>0.1</v>
      </c>
      <c r="I152" s="24">
        <v>0.03</v>
      </c>
      <c r="J152" s="21">
        <v>83.9</v>
      </c>
      <c r="K152" s="21">
        <v>8.1</v>
      </c>
      <c r="L152" s="21">
        <v>6.2</v>
      </c>
      <c r="M152" s="21">
        <v>1.1000000000000001</v>
      </c>
      <c r="N152" s="21">
        <v>0.3</v>
      </c>
      <c r="O152" s="20">
        <v>9.5</v>
      </c>
      <c r="P152" s="20">
        <v>2.82</v>
      </c>
      <c r="Q152" s="20">
        <v>8.4</v>
      </c>
      <c r="R152" s="20">
        <v>25.2</v>
      </c>
      <c r="S152" s="20">
        <v>57</v>
      </c>
      <c r="T152" s="20">
        <v>89.4</v>
      </c>
      <c r="U152" s="20">
        <v>29.8</v>
      </c>
      <c r="V152" s="20">
        <v>33.299999999999997</v>
      </c>
      <c r="W152" s="20">
        <v>17</v>
      </c>
    </row>
    <row r="153" spans="1:23" x14ac:dyDescent="0.2">
      <c r="A153" s="19" t="s">
        <v>189</v>
      </c>
      <c r="B153" s="50">
        <v>41851</v>
      </c>
      <c r="C153" s="20" t="s">
        <v>214</v>
      </c>
      <c r="E153" s="24">
        <v>8.64</v>
      </c>
      <c r="F153" s="24">
        <v>1.33</v>
      </c>
      <c r="G153" s="24">
        <v>0.98</v>
      </c>
      <c r="H153" s="24">
        <v>0.09</v>
      </c>
      <c r="I153" s="24">
        <v>0.02</v>
      </c>
      <c r="J153" s="21">
        <v>77.900000000000006</v>
      </c>
      <c r="K153" s="21">
        <v>12</v>
      </c>
      <c r="L153" s="21">
        <v>8.8000000000000007</v>
      </c>
      <c r="M153" s="21">
        <v>0.8</v>
      </c>
      <c r="N153" s="21">
        <v>0.2</v>
      </c>
      <c r="O153" s="20">
        <v>11.1</v>
      </c>
      <c r="P153" s="20">
        <v>3.85</v>
      </c>
      <c r="Q153" s="20">
        <v>12.4</v>
      </c>
      <c r="R153" s="20">
        <v>35.700000000000003</v>
      </c>
      <c r="S153" s="20">
        <v>219</v>
      </c>
      <c r="T153" s="20">
        <v>92.7</v>
      </c>
      <c r="U153" s="20">
        <v>32.200000000000003</v>
      </c>
      <c r="V153" s="20">
        <v>34.700000000000003</v>
      </c>
      <c r="W153" s="20">
        <v>12.5</v>
      </c>
    </row>
    <row r="154" spans="1:23" x14ac:dyDescent="0.2">
      <c r="A154" s="19" t="s">
        <v>190</v>
      </c>
      <c r="B154" s="50">
        <v>41851</v>
      </c>
      <c r="C154" s="20" t="s">
        <v>214</v>
      </c>
      <c r="E154" s="24">
        <v>6.62</v>
      </c>
      <c r="F154" s="24">
        <v>0.8</v>
      </c>
      <c r="G154" s="24">
        <v>1.35</v>
      </c>
      <c r="H154" s="24">
        <v>0.32</v>
      </c>
      <c r="I154" s="24">
        <v>0.03</v>
      </c>
      <c r="J154" s="21">
        <v>72.5</v>
      </c>
      <c r="K154" s="21">
        <v>8.8000000000000007</v>
      </c>
      <c r="L154" s="21">
        <v>14.8</v>
      </c>
      <c r="M154" s="21">
        <v>3.5</v>
      </c>
      <c r="N154" s="21">
        <v>0.3</v>
      </c>
      <c r="O154" s="20">
        <v>9.1</v>
      </c>
      <c r="P154" s="20">
        <v>2.69</v>
      </c>
      <c r="Q154" s="20">
        <v>8.4</v>
      </c>
      <c r="R154" s="20">
        <v>26.6</v>
      </c>
      <c r="S154" s="20">
        <v>257</v>
      </c>
      <c r="T154" s="20">
        <v>98.9</v>
      </c>
      <c r="U154" s="20">
        <v>31.2</v>
      </c>
      <c r="V154" s="20">
        <v>31.6</v>
      </c>
      <c r="W154" s="20">
        <v>17.7</v>
      </c>
    </row>
    <row r="155" spans="1:23" x14ac:dyDescent="0.2">
      <c r="A155" s="19" t="s">
        <v>191</v>
      </c>
      <c r="B155" s="50">
        <v>41851</v>
      </c>
      <c r="C155" s="20" t="s">
        <v>214</v>
      </c>
      <c r="E155" s="24">
        <v>22.74</v>
      </c>
      <c r="F155" s="24">
        <v>1.62</v>
      </c>
      <c r="G155" s="24">
        <v>1.89</v>
      </c>
      <c r="H155" s="24">
        <v>0.54</v>
      </c>
      <c r="I155" s="24" t="s">
        <v>192</v>
      </c>
      <c r="J155" s="21">
        <v>78</v>
      </c>
      <c r="K155" s="21">
        <v>6</v>
      </c>
      <c r="L155" s="21">
        <v>7</v>
      </c>
      <c r="M155" s="21">
        <v>2</v>
      </c>
      <c r="N155" s="21" t="s">
        <v>192</v>
      </c>
      <c r="O155" s="20">
        <v>27.1</v>
      </c>
      <c r="P155" s="20">
        <v>2.0699999999999998</v>
      </c>
      <c r="Q155" s="20">
        <v>6.9</v>
      </c>
      <c r="R155" s="20">
        <v>22.8</v>
      </c>
      <c r="S155" s="20">
        <v>127</v>
      </c>
      <c r="T155" s="20">
        <v>11</v>
      </c>
      <c r="U155" s="20">
        <v>33.299999999999997</v>
      </c>
      <c r="V155" s="20">
        <v>30.3</v>
      </c>
      <c r="W155" s="20">
        <v>29.6</v>
      </c>
    </row>
    <row r="156" spans="1:23" x14ac:dyDescent="0.2">
      <c r="A156" s="19" t="s">
        <v>193</v>
      </c>
      <c r="B156" s="50">
        <v>41851</v>
      </c>
      <c r="C156" s="20" t="s">
        <v>214</v>
      </c>
      <c r="E156" s="24">
        <v>0</v>
      </c>
      <c r="F156" s="24">
        <v>0.13</v>
      </c>
      <c r="G156" s="24" t="s">
        <v>192</v>
      </c>
      <c r="H156" s="24" t="s">
        <v>192</v>
      </c>
      <c r="I156" s="24" t="s">
        <v>192</v>
      </c>
      <c r="J156" s="21">
        <v>0</v>
      </c>
      <c r="K156" s="21">
        <v>77.8</v>
      </c>
      <c r="L156" s="21" t="s">
        <v>192</v>
      </c>
      <c r="M156" s="21" t="s">
        <v>192</v>
      </c>
      <c r="N156" s="21" t="s">
        <v>192</v>
      </c>
      <c r="O156" s="20">
        <v>0.2</v>
      </c>
      <c r="P156" s="20">
        <v>2.25</v>
      </c>
      <c r="Q156" s="20">
        <v>6.6</v>
      </c>
      <c r="R156" s="20">
        <v>19</v>
      </c>
      <c r="S156" s="20">
        <v>2</v>
      </c>
      <c r="T156" s="20">
        <v>84.4</v>
      </c>
      <c r="U156" s="20">
        <v>29.3</v>
      </c>
      <c r="V156" s="20">
        <v>34.700000000000003</v>
      </c>
      <c r="W156" s="20">
        <v>16.600000000000001</v>
      </c>
    </row>
    <row r="157" spans="1:23" x14ac:dyDescent="0.2">
      <c r="A157" s="19" t="s">
        <v>194</v>
      </c>
      <c r="B157" s="50">
        <v>41851</v>
      </c>
      <c r="C157" s="20" t="s">
        <v>214</v>
      </c>
      <c r="E157" s="23">
        <v>9.5500000000000007</v>
      </c>
      <c r="F157" s="23">
        <v>0.82</v>
      </c>
      <c r="G157" s="24">
        <v>0.92</v>
      </c>
      <c r="H157" s="24">
        <v>0.01</v>
      </c>
      <c r="I157" s="24">
        <v>0.02</v>
      </c>
      <c r="J157" s="22">
        <v>0.84199999999999997</v>
      </c>
      <c r="K157" s="22">
        <v>7.1999999999999995E-2</v>
      </c>
      <c r="L157" s="22">
        <v>8.1000000000000003E-2</v>
      </c>
      <c r="M157" s="22">
        <v>1E-3</v>
      </c>
      <c r="N157" s="22">
        <v>2E-3</v>
      </c>
      <c r="O157" s="20">
        <v>11.3</v>
      </c>
      <c r="P157" s="20">
        <v>4.25</v>
      </c>
      <c r="Q157" s="20">
        <v>12.4</v>
      </c>
      <c r="R157" s="20">
        <v>38.200000000000003</v>
      </c>
      <c r="S157" s="20">
        <v>213</v>
      </c>
      <c r="T157" s="20">
        <v>89.9</v>
      </c>
      <c r="U157" s="20">
        <v>29.2</v>
      </c>
      <c r="V157" s="20">
        <v>32.5</v>
      </c>
      <c r="W157" s="20">
        <v>12.6</v>
      </c>
    </row>
    <row r="158" spans="1:23" x14ac:dyDescent="0.2">
      <c r="A158" s="19" t="s">
        <v>195</v>
      </c>
      <c r="B158" s="50">
        <v>41851</v>
      </c>
      <c r="C158" s="20" t="s">
        <v>214</v>
      </c>
      <c r="E158" s="25">
        <v>9.92</v>
      </c>
      <c r="F158" s="25">
        <v>0.17</v>
      </c>
      <c r="G158" s="25">
        <v>0.23</v>
      </c>
      <c r="H158" s="26">
        <v>0.01</v>
      </c>
      <c r="I158" s="26">
        <v>0.01</v>
      </c>
      <c r="J158" s="22">
        <v>0.95599999999999996</v>
      </c>
      <c r="K158" s="22">
        <v>1.6E-2</v>
      </c>
      <c r="L158" s="22">
        <v>2.1999999999999999E-2</v>
      </c>
      <c r="M158" s="22">
        <v>1E-3</v>
      </c>
      <c r="N158" s="22">
        <v>1E-3</v>
      </c>
      <c r="O158" s="20">
        <v>10.4</v>
      </c>
      <c r="P158" s="20">
        <v>2.41</v>
      </c>
      <c r="Q158" s="20">
        <v>7.5</v>
      </c>
      <c r="R158" s="20">
        <v>21.4</v>
      </c>
      <c r="S158" s="20">
        <v>36</v>
      </c>
      <c r="T158" s="20">
        <v>88.8</v>
      </c>
      <c r="U158" s="20">
        <v>31.1</v>
      </c>
      <c r="V158" s="20">
        <v>35</v>
      </c>
      <c r="W158" s="20">
        <v>16.8</v>
      </c>
    </row>
    <row r="159" spans="1:23" x14ac:dyDescent="0.2">
      <c r="A159" s="19" t="s">
        <v>196</v>
      </c>
      <c r="B159" s="50">
        <v>41851</v>
      </c>
      <c r="C159" s="20" t="s">
        <v>214</v>
      </c>
      <c r="E159" s="26">
        <v>5.88</v>
      </c>
      <c r="F159" s="26">
        <v>2.08</v>
      </c>
      <c r="G159" s="26">
        <v>0.66</v>
      </c>
      <c r="H159" s="26">
        <v>0.11</v>
      </c>
      <c r="I159" s="26">
        <v>0.06</v>
      </c>
      <c r="J159" s="22">
        <v>0.66800000000000004</v>
      </c>
      <c r="K159" s="22">
        <v>0.23599999999999999</v>
      </c>
      <c r="L159" s="22">
        <v>7.4999999999999997E-2</v>
      </c>
      <c r="M159" s="22">
        <v>1.2999999999999999E-2</v>
      </c>
      <c r="N159" s="22">
        <v>7.0000000000000001E-3</v>
      </c>
      <c r="O159" s="20">
        <v>8.8000000000000007</v>
      </c>
      <c r="P159" s="20">
        <v>3.55</v>
      </c>
      <c r="Q159" s="20">
        <v>10.5</v>
      </c>
      <c r="R159" s="20">
        <v>31.7</v>
      </c>
      <c r="S159" s="20">
        <v>223</v>
      </c>
      <c r="T159" s="20">
        <v>89.3</v>
      </c>
      <c r="U159" s="20">
        <v>29.6</v>
      </c>
      <c r="V159" s="20">
        <v>33.1</v>
      </c>
      <c r="W159" s="20">
        <v>15.5</v>
      </c>
    </row>
    <row r="160" spans="1:23" x14ac:dyDescent="0.2">
      <c r="A160" s="19" t="s">
        <v>197</v>
      </c>
      <c r="B160" s="50">
        <v>41851</v>
      </c>
      <c r="C160" s="20" t="s">
        <v>214</v>
      </c>
      <c r="E160" s="26">
        <v>0.34</v>
      </c>
      <c r="F160" s="26">
        <v>0.1</v>
      </c>
      <c r="G160" s="26">
        <v>0.06</v>
      </c>
      <c r="H160" s="26">
        <v>0</v>
      </c>
      <c r="I160" s="26">
        <v>0</v>
      </c>
      <c r="J160" s="22">
        <v>0.68</v>
      </c>
      <c r="K160" s="22">
        <v>0.2</v>
      </c>
      <c r="L160" s="22">
        <v>0.12</v>
      </c>
      <c r="M160" s="22">
        <v>0</v>
      </c>
      <c r="N160" s="22">
        <v>0</v>
      </c>
      <c r="O160" s="20">
        <v>0.5</v>
      </c>
      <c r="P160" s="20">
        <v>2.0299999999999998</v>
      </c>
      <c r="Q160" s="20">
        <v>6.7</v>
      </c>
      <c r="R160" s="20">
        <v>19.7</v>
      </c>
      <c r="S160" s="20">
        <v>63</v>
      </c>
      <c r="T160" s="20">
        <v>97</v>
      </c>
      <c r="U160" s="20">
        <v>33</v>
      </c>
      <c r="V160" s="20">
        <v>34</v>
      </c>
      <c r="W160" s="20">
        <v>19.8</v>
      </c>
    </row>
    <row r="161" spans="1:23" x14ac:dyDescent="0.2">
      <c r="A161" s="19" t="s">
        <v>198</v>
      </c>
      <c r="B161" s="50">
        <v>41851</v>
      </c>
      <c r="C161" s="20" t="s">
        <v>214</v>
      </c>
      <c r="E161" s="26">
        <v>0.25</v>
      </c>
      <c r="F161" s="26">
        <v>0.62</v>
      </c>
      <c r="G161" s="26">
        <v>0.03</v>
      </c>
      <c r="H161" s="26" t="s">
        <v>192</v>
      </c>
      <c r="I161" s="26" t="s">
        <v>192</v>
      </c>
      <c r="J161" s="22">
        <v>0.27800000000000002</v>
      </c>
      <c r="K161" s="22">
        <v>0.68500000000000005</v>
      </c>
      <c r="L161" s="22">
        <v>3.6999999999999998E-2</v>
      </c>
      <c r="M161" s="22" t="s">
        <v>192</v>
      </c>
      <c r="N161" s="22" t="s">
        <v>192</v>
      </c>
      <c r="O161" s="20">
        <v>0.9</v>
      </c>
      <c r="P161" s="20">
        <v>2.86</v>
      </c>
      <c r="Q161" s="20">
        <v>9.1999999999999993</v>
      </c>
      <c r="R161" s="20">
        <v>25.4</v>
      </c>
      <c r="S161" s="20">
        <v>18</v>
      </c>
      <c r="T161" s="20">
        <v>88.8</v>
      </c>
      <c r="U161" s="20">
        <v>32.200000000000003</v>
      </c>
      <c r="V161" s="20">
        <v>36.200000000000003</v>
      </c>
      <c r="W161" s="20">
        <v>13.8</v>
      </c>
    </row>
    <row r="162" spans="1:23" x14ac:dyDescent="0.2">
      <c r="A162" s="19" t="s">
        <v>199</v>
      </c>
      <c r="B162" s="50">
        <v>41851</v>
      </c>
      <c r="C162" s="20" t="s">
        <v>214</v>
      </c>
      <c r="E162" s="26">
        <v>9.5299999999999994</v>
      </c>
      <c r="F162" s="26">
        <v>1.18</v>
      </c>
      <c r="G162" s="26">
        <v>0.65</v>
      </c>
      <c r="H162" s="26">
        <v>0.08</v>
      </c>
      <c r="I162" s="26">
        <v>0.03</v>
      </c>
      <c r="J162" s="22">
        <v>0.82699999999999996</v>
      </c>
      <c r="K162" s="22">
        <v>0.10299999999999999</v>
      </c>
      <c r="L162" s="22">
        <v>5.7000000000000002E-2</v>
      </c>
      <c r="M162" s="22">
        <v>7.0000000000000001E-3</v>
      </c>
      <c r="N162" s="22">
        <v>3.0000000000000001E-3</v>
      </c>
      <c r="O162" s="20">
        <v>11.5</v>
      </c>
      <c r="P162" s="20">
        <v>4.53</v>
      </c>
      <c r="Q162" s="20">
        <v>13.2</v>
      </c>
      <c r="R162" s="20">
        <v>40.700000000000003</v>
      </c>
      <c r="S162" s="20">
        <v>208</v>
      </c>
      <c r="T162" s="20">
        <v>89.8</v>
      </c>
      <c r="U162" s="20">
        <v>29.1</v>
      </c>
      <c r="V162" s="20">
        <v>32.4</v>
      </c>
      <c r="W162" s="20">
        <v>13.2</v>
      </c>
    </row>
    <row r="163" spans="1:23" x14ac:dyDescent="0.2">
      <c r="A163" s="19" t="s">
        <v>200</v>
      </c>
      <c r="B163" s="50">
        <v>41851</v>
      </c>
      <c r="C163" s="20" t="s">
        <v>214</v>
      </c>
      <c r="E163" s="26">
        <v>6.28</v>
      </c>
      <c r="F163" s="26">
        <v>0.69</v>
      </c>
      <c r="G163" s="26">
        <v>0.75</v>
      </c>
      <c r="H163" s="26">
        <v>0.03</v>
      </c>
      <c r="I163" s="26">
        <v>0.01</v>
      </c>
      <c r="J163" s="22">
        <v>0.80700000000000005</v>
      </c>
      <c r="K163" s="22">
        <v>8.8999999999999996E-2</v>
      </c>
      <c r="L163" s="22">
        <v>9.6000000000000002E-2</v>
      </c>
      <c r="M163" s="22">
        <v>4.0000000000000001E-3</v>
      </c>
      <c r="N163" s="22">
        <v>1E-3</v>
      </c>
      <c r="O163" s="20">
        <v>7.8</v>
      </c>
      <c r="P163" s="20">
        <v>5.17</v>
      </c>
      <c r="Q163" s="20">
        <v>15.3</v>
      </c>
      <c r="R163" s="20">
        <v>45.1</v>
      </c>
      <c r="S163" s="20">
        <v>220</v>
      </c>
      <c r="T163" s="20">
        <v>87.2</v>
      </c>
      <c r="U163" s="20">
        <v>29.6</v>
      </c>
      <c r="V163" s="20">
        <v>33.9</v>
      </c>
      <c r="W163" s="20">
        <v>13.4</v>
      </c>
    </row>
    <row r="164" spans="1:23" x14ac:dyDescent="0.2">
      <c r="A164" s="19" t="s">
        <v>201</v>
      </c>
      <c r="B164" s="50">
        <v>41851</v>
      </c>
      <c r="C164" s="20" t="s">
        <v>214</v>
      </c>
      <c r="E164" s="26">
        <v>7.97</v>
      </c>
      <c r="F164" s="26">
        <v>0.71</v>
      </c>
      <c r="G164" s="26">
        <v>0.57999999999999996</v>
      </c>
      <c r="H164" s="26">
        <v>0.12</v>
      </c>
      <c r="I164" s="26">
        <v>0.02</v>
      </c>
      <c r="J164" s="22">
        <v>0.84499999999999997</v>
      </c>
      <c r="K164" s="22">
        <v>7.4999999999999997E-2</v>
      </c>
      <c r="L164" s="22">
        <v>6.2E-2</v>
      </c>
      <c r="M164" s="22">
        <v>1.2999999999999999E-2</v>
      </c>
      <c r="N164" s="22">
        <v>2E-3</v>
      </c>
      <c r="O164" s="20">
        <v>9.4</v>
      </c>
      <c r="P164" s="20">
        <v>2.38</v>
      </c>
      <c r="Q164" s="20">
        <v>7.6</v>
      </c>
      <c r="R164" s="20">
        <v>23.8</v>
      </c>
      <c r="S164" s="20">
        <v>137</v>
      </c>
      <c r="T164" s="20">
        <v>100</v>
      </c>
      <c r="U164" s="20">
        <v>31.9</v>
      </c>
      <c r="V164" s="20">
        <v>31.9</v>
      </c>
      <c r="W164" s="20">
        <v>14.7</v>
      </c>
    </row>
    <row r="165" spans="1:23" x14ac:dyDescent="0.2">
      <c r="A165" s="19" t="s">
        <v>202</v>
      </c>
      <c r="B165" s="50">
        <v>41851</v>
      </c>
      <c r="C165" s="20" t="s">
        <v>214</v>
      </c>
      <c r="E165" s="26">
        <v>4.26</v>
      </c>
      <c r="F165" s="26">
        <v>2.94</v>
      </c>
      <c r="G165" s="26">
        <v>0.57999999999999996</v>
      </c>
      <c r="H165" s="26">
        <v>0.16</v>
      </c>
      <c r="I165" s="26">
        <v>0.04</v>
      </c>
      <c r="J165" s="22">
        <v>0.53500000000000003</v>
      </c>
      <c r="K165" s="22">
        <v>0.36799999999999999</v>
      </c>
      <c r="L165" s="22">
        <v>7.2999999999999995E-2</v>
      </c>
      <c r="M165" s="22">
        <v>0.02</v>
      </c>
      <c r="N165" s="22">
        <v>5.0000000000000001E-3</v>
      </c>
      <c r="O165" s="20">
        <v>8</v>
      </c>
      <c r="P165" s="20">
        <v>4.59</v>
      </c>
      <c r="Q165" s="20">
        <v>13.1</v>
      </c>
      <c r="R165" s="20">
        <v>39</v>
      </c>
      <c r="S165" s="20">
        <v>339</v>
      </c>
      <c r="T165" s="20">
        <v>85</v>
      </c>
      <c r="U165" s="20">
        <v>28.5</v>
      </c>
      <c r="V165" s="20">
        <v>33.6</v>
      </c>
      <c r="W165" s="20">
        <v>13.5</v>
      </c>
    </row>
    <row r="166" spans="1:23" x14ac:dyDescent="0.2">
      <c r="A166" s="19" t="s">
        <v>203</v>
      </c>
      <c r="B166" s="50">
        <v>41851</v>
      </c>
      <c r="C166" s="20" t="s">
        <v>214</v>
      </c>
      <c r="E166" s="26">
        <v>3.44</v>
      </c>
      <c r="F166" s="26">
        <v>0.06</v>
      </c>
      <c r="G166" s="26">
        <v>0.04</v>
      </c>
      <c r="H166" s="26">
        <v>0</v>
      </c>
      <c r="I166" s="26">
        <v>0</v>
      </c>
      <c r="J166" s="22">
        <v>0.96899999999999997</v>
      </c>
      <c r="K166" s="22">
        <v>1.7000000000000001E-2</v>
      </c>
      <c r="L166" s="22">
        <v>1.0999999999999999E-2</v>
      </c>
      <c r="M166" s="22">
        <v>0</v>
      </c>
      <c r="N166" s="22">
        <v>0</v>
      </c>
      <c r="O166" s="20">
        <v>3.6</v>
      </c>
      <c r="P166" s="20">
        <v>2.88</v>
      </c>
      <c r="Q166" s="20">
        <v>8.8000000000000007</v>
      </c>
      <c r="R166" s="20">
        <v>26.5</v>
      </c>
      <c r="S166" s="20">
        <v>184</v>
      </c>
      <c r="T166" s="20">
        <v>92</v>
      </c>
      <c r="U166" s="20">
        <v>30.6</v>
      </c>
      <c r="V166" s="20">
        <v>33.200000000000003</v>
      </c>
      <c r="W166" s="20">
        <v>17.2</v>
      </c>
    </row>
    <row r="167" spans="1:23" x14ac:dyDescent="0.2">
      <c r="A167" s="19" t="s">
        <v>204</v>
      </c>
      <c r="B167" s="50">
        <v>41851</v>
      </c>
      <c r="C167" s="20" t="s">
        <v>214</v>
      </c>
      <c r="E167" s="26">
        <v>2.68</v>
      </c>
      <c r="F167" s="26">
        <v>1.22</v>
      </c>
      <c r="G167" s="26">
        <v>0.22</v>
      </c>
      <c r="H167" s="26">
        <v>0.13</v>
      </c>
      <c r="I167" s="26">
        <v>0.04</v>
      </c>
      <c r="J167" s="22">
        <v>0.626</v>
      </c>
      <c r="K167" s="22">
        <v>0.28399999999999997</v>
      </c>
      <c r="L167" s="22">
        <v>5.0999999999999997E-2</v>
      </c>
      <c r="M167" s="22">
        <v>0.03</v>
      </c>
      <c r="N167" s="22">
        <v>8.9999999999999993E-3</v>
      </c>
      <c r="O167" s="20">
        <v>4.3</v>
      </c>
      <c r="P167" s="20">
        <v>4.3099999999999996</v>
      </c>
      <c r="Q167" s="20">
        <v>13.5</v>
      </c>
      <c r="R167" s="20">
        <v>40.299999999999997</v>
      </c>
      <c r="S167" s="20">
        <v>252</v>
      </c>
      <c r="T167" s="20">
        <v>93.5</v>
      </c>
      <c r="U167" s="20">
        <v>31.3</v>
      </c>
      <c r="V167" s="20">
        <v>33.5</v>
      </c>
      <c r="W167" s="20">
        <v>12.3</v>
      </c>
    </row>
    <row r="168" spans="1:23" x14ac:dyDescent="0.2">
      <c r="A168" s="19" t="s">
        <v>205</v>
      </c>
      <c r="B168" s="50">
        <v>41851</v>
      </c>
      <c r="C168" s="20" t="s">
        <v>214</v>
      </c>
      <c r="E168" s="26">
        <v>3.09</v>
      </c>
      <c r="F168" s="26">
        <v>0.95</v>
      </c>
      <c r="G168" s="26">
        <v>0.79</v>
      </c>
      <c r="H168" s="26">
        <v>7.0000000000000007E-2</v>
      </c>
      <c r="I168" s="26">
        <v>0.04</v>
      </c>
      <c r="J168" s="22">
        <v>0.623</v>
      </c>
      <c r="K168" s="22">
        <v>0.192</v>
      </c>
      <c r="L168" s="22">
        <v>0.159</v>
      </c>
      <c r="M168" s="22">
        <v>1.4E-2</v>
      </c>
      <c r="N168" s="22">
        <v>8.0000000000000002E-3</v>
      </c>
      <c r="O168" s="20">
        <v>5</v>
      </c>
      <c r="P168" s="20">
        <v>2.75</v>
      </c>
      <c r="Q168" s="20">
        <v>9.4</v>
      </c>
      <c r="R168" s="20">
        <v>28.2</v>
      </c>
      <c r="S168" s="20">
        <v>132</v>
      </c>
      <c r="T168" s="20">
        <v>102.5</v>
      </c>
      <c r="U168" s="20">
        <v>34.200000000000003</v>
      </c>
      <c r="V168" s="20">
        <v>33.299999999999997</v>
      </c>
      <c r="W168" s="20">
        <v>18.100000000000001</v>
      </c>
    </row>
    <row r="169" spans="1:23" x14ac:dyDescent="0.2">
      <c r="A169" s="19" t="s">
        <v>206</v>
      </c>
      <c r="B169" s="50">
        <v>41851</v>
      </c>
      <c r="C169" s="20" t="s">
        <v>214</v>
      </c>
      <c r="E169" s="26">
        <v>4.13</v>
      </c>
      <c r="F169" s="26">
        <v>1.03</v>
      </c>
      <c r="G169" s="26">
        <v>0.38</v>
      </c>
      <c r="H169" s="26">
        <v>0.28999999999999998</v>
      </c>
      <c r="I169" s="26">
        <v>0.02</v>
      </c>
      <c r="J169" s="22">
        <v>0.70499999999999996</v>
      </c>
      <c r="K169" s="22">
        <v>0.17599999999999999</v>
      </c>
      <c r="L169" s="22">
        <v>6.5000000000000002E-2</v>
      </c>
      <c r="M169" s="22">
        <v>4.9000000000000002E-2</v>
      </c>
      <c r="N169" s="22">
        <v>3.0000000000000001E-3</v>
      </c>
      <c r="O169" s="20">
        <v>5.9</v>
      </c>
      <c r="P169" s="20">
        <v>5.01</v>
      </c>
      <c r="Q169" s="20">
        <v>15.2</v>
      </c>
      <c r="R169" s="20">
        <v>42.4</v>
      </c>
      <c r="S169" s="20">
        <v>116</v>
      </c>
      <c r="T169" s="20">
        <v>84.6</v>
      </c>
      <c r="U169" s="20">
        <v>30.3</v>
      </c>
      <c r="V169" s="20">
        <v>35.799999999999997</v>
      </c>
      <c r="W169" s="20">
        <v>13.4</v>
      </c>
    </row>
    <row r="170" spans="1:23" x14ac:dyDescent="0.2">
      <c r="A170" s="19" t="s">
        <v>207</v>
      </c>
      <c r="B170" s="50">
        <v>41851</v>
      </c>
      <c r="C170" s="20" t="s">
        <v>214</v>
      </c>
      <c r="E170" s="26">
        <v>3.08</v>
      </c>
      <c r="F170" s="26">
        <v>2.31</v>
      </c>
      <c r="G170" s="26">
        <v>0.39</v>
      </c>
      <c r="H170" s="26">
        <v>0.14000000000000001</v>
      </c>
      <c r="I170" s="26">
        <v>0.02</v>
      </c>
      <c r="J170" s="22">
        <v>0.51700000000000002</v>
      </c>
      <c r="K170" s="22">
        <v>0.38800000000000001</v>
      </c>
      <c r="L170" s="22">
        <v>6.6000000000000003E-2</v>
      </c>
      <c r="M170" s="22">
        <v>2.4E-2</v>
      </c>
      <c r="N170" s="22">
        <v>3.0000000000000001E-3</v>
      </c>
      <c r="O170" s="20">
        <v>6</v>
      </c>
      <c r="P170" s="20">
        <v>4.3099999999999996</v>
      </c>
      <c r="Q170" s="20">
        <v>13.2</v>
      </c>
      <c r="R170" s="20">
        <v>39.5</v>
      </c>
      <c r="S170" s="20">
        <v>321</v>
      </c>
      <c r="T170" s="20">
        <v>91.6</v>
      </c>
      <c r="U170" s="20">
        <v>30.6</v>
      </c>
      <c r="V170" s="20">
        <v>33.4</v>
      </c>
      <c r="W170" s="20">
        <v>13.5</v>
      </c>
    </row>
    <row r="171" spans="1:23" x14ac:dyDescent="0.2">
      <c r="A171" s="19" t="s">
        <v>208</v>
      </c>
      <c r="B171" s="50">
        <v>41851</v>
      </c>
      <c r="C171" s="20" t="s">
        <v>214</v>
      </c>
      <c r="E171" s="25">
        <v>3.47</v>
      </c>
      <c r="F171" s="25">
        <v>1.9</v>
      </c>
      <c r="G171" s="25">
        <v>0.3</v>
      </c>
      <c r="H171" s="25">
        <v>0.13</v>
      </c>
      <c r="I171" s="25">
        <v>0.01</v>
      </c>
      <c r="J171" s="22">
        <v>0.59599999999999997</v>
      </c>
      <c r="K171" s="22">
        <v>0.32600000000000001</v>
      </c>
      <c r="L171" s="22">
        <v>5.1999999999999998E-2</v>
      </c>
      <c r="M171" s="22">
        <v>2.1999999999999999E-2</v>
      </c>
      <c r="N171" s="22">
        <v>2E-3</v>
      </c>
      <c r="O171" s="20">
        <v>5.8</v>
      </c>
      <c r="P171" s="20">
        <v>4.53</v>
      </c>
      <c r="Q171" s="20">
        <v>14.1</v>
      </c>
      <c r="R171" s="20">
        <v>41.6</v>
      </c>
      <c r="S171" s="20">
        <v>290</v>
      </c>
      <c r="T171" s="20">
        <v>91.8</v>
      </c>
      <c r="U171" s="20">
        <v>31.1</v>
      </c>
      <c r="V171" s="20">
        <v>33.9</v>
      </c>
      <c r="W171" s="20">
        <v>12.2</v>
      </c>
    </row>
    <row r="172" spans="1:23" x14ac:dyDescent="0.2">
      <c r="A172" s="19" t="s">
        <v>209</v>
      </c>
      <c r="B172" s="50">
        <v>41851</v>
      </c>
      <c r="C172" s="20" t="s">
        <v>214</v>
      </c>
      <c r="E172" s="26">
        <v>5.82</v>
      </c>
      <c r="F172" s="26">
        <v>1.92</v>
      </c>
      <c r="G172" s="26">
        <v>0.49</v>
      </c>
      <c r="H172" s="26">
        <v>0.1</v>
      </c>
      <c r="I172" s="26">
        <v>0.01</v>
      </c>
      <c r="J172" s="22">
        <v>0.69499999999999995</v>
      </c>
      <c r="K172" s="22">
        <v>0.22900000000000001</v>
      </c>
      <c r="L172" s="22">
        <v>5.8000000000000003E-2</v>
      </c>
      <c r="M172" s="22">
        <v>1.2E-2</v>
      </c>
      <c r="N172" s="22">
        <v>1E-3</v>
      </c>
      <c r="O172" s="20">
        <v>8.4</v>
      </c>
      <c r="P172" s="20">
        <v>4.4000000000000004</v>
      </c>
      <c r="Q172" s="20">
        <v>12.4</v>
      </c>
      <c r="R172" s="20">
        <v>37</v>
      </c>
      <c r="S172" s="20">
        <v>393</v>
      </c>
      <c r="T172" s="20">
        <v>84.1</v>
      </c>
      <c r="U172" s="20">
        <v>28.2</v>
      </c>
      <c r="V172" s="20">
        <v>33.5</v>
      </c>
      <c r="W172" s="20">
        <v>15</v>
      </c>
    </row>
    <row r="173" spans="1:23" x14ac:dyDescent="0.2">
      <c r="A173" s="19" t="s">
        <v>210</v>
      </c>
      <c r="B173" s="50">
        <v>41851</v>
      </c>
      <c r="C173" s="20" t="s">
        <v>214</v>
      </c>
      <c r="E173" s="25">
        <v>4.3</v>
      </c>
      <c r="F173" s="25">
        <v>1.28</v>
      </c>
      <c r="G173" s="25">
        <v>0.69</v>
      </c>
      <c r="H173" s="25">
        <v>0.33</v>
      </c>
      <c r="I173" s="26">
        <v>0.02</v>
      </c>
      <c r="J173" s="22">
        <v>0.64600000000000002</v>
      </c>
      <c r="K173" s="22">
        <v>0.192</v>
      </c>
      <c r="L173" s="22">
        <v>0.10299999999999999</v>
      </c>
      <c r="M173" s="22">
        <v>4.9000000000000002E-2</v>
      </c>
      <c r="N173" s="22">
        <v>3.0000000000000001E-3</v>
      </c>
      <c r="O173" s="20">
        <v>6.7</v>
      </c>
      <c r="P173" s="20">
        <v>4.4800000000000004</v>
      </c>
      <c r="Q173" s="20">
        <v>13.1</v>
      </c>
      <c r="R173" s="20">
        <v>39.4</v>
      </c>
      <c r="S173" s="20">
        <v>331</v>
      </c>
      <c r="T173" s="20">
        <v>87.9</v>
      </c>
      <c r="U173" s="20">
        <v>29.2</v>
      </c>
      <c r="V173" s="20">
        <v>33.200000000000003</v>
      </c>
      <c r="W173" s="20">
        <v>14.6</v>
      </c>
    </row>
    <row r="174" spans="1:23" x14ac:dyDescent="0.2">
      <c r="A174" s="19" t="s">
        <v>211</v>
      </c>
      <c r="B174" s="50">
        <v>41851</v>
      </c>
      <c r="C174" s="20" t="s">
        <v>214</v>
      </c>
      <c r="E174" s="26">
        <v>3.5</v>
      </c>
      <c r="F174" s="26">
        <v>2.21</v>
      </c>
      <c r="G174" s="26">
        <v>0.34</v>
      </c>
      <c r="H174" s="26">
        <v>7.0000000000000007E-2</v>
      </c>
      <c r="I174" s="26">
        <v>0.03</v>
      </c>
      <c r="J174" s="22">
        <v>0.56799999999999995</v>
      </c>
      <c r="K174" s="22">
        <v>0.35899999999999999</v>
      </c>
      <c r="L174" s="22">
        <v>5.5E-2</v>
      </c>
      <c r="M174" s="22">
        <v>1.0999999999999999E-2</v>
      </c>
      <c r="N174" s="22">
        <v>5.0000000000000001E-3</v>
      </c>
      <c r="O174" s="20">
        <v>6.2</v>
      </c>
      <c r="P174" s="20">
        <v>4.66</v>
      </c>
      <c r="Q174" s="20">
        <v>14.5</v>
      </c>
      <c r="R174" s="20">
        <v>44.9</v>
      </c>
      <c r="S174" s="20">
        <v>270</v>
      </c>
      <c r="T174" s="20">
        <v>96.4</v>
      </c>
      <c r="U174" s="20">
        <v>31.1</v>
      </c>
      <c r="V174" s="20">
        <v>32.299999999999997</v>
      </c>
      <c r="W174" s="20">
        <v>13.4</v>
      </c>
    </row>
    <row r="175" spans="1:23" x14ac:dyDescent="0.2">
      <c r="A175" s="19" t="s">
        <v>212</v>
      </c>
      <c r="B175" s="50">
        <v>41851</v>
      </c>
      <c r="C175" s="20" t="s">
        <v>214</v>
      </c>
      <c r="E175" s="26">
        <v>2.81</v>
      </c>
      <c r="F175" s="26">
        <v>2.35</v>
      </c>
      <c r="G175" s="26">
        <v>0.42</v>
      </c>
      <c r="H175" s="26">
        <v>0.02</v>
      </c>
      <c r="I175" s="26">
        <v>0.02</v>
      </c>
      <c r="J175" s="22">
        <v>0.499</v>
      </c>
      <c r="K175" s="22">
        <v>0.41799999999999998</v>
      </c>
      <c r="L175" s="22">
        <v>7.4999999999999997E-2</v>
      </c>
      <c r="M175" s="22">
        <v>4.0000000000000001E-3</v>
      </c>
      <c r="N175" s="22">
        <v>4.0000000000000001E-3</v>
      </c>
      <c r="O175" s="20">
        <v>5.6</v>
      </c>
      <c r="P175" s="20">
        <v>4.6500000000000004</v>
      </c>
      <c r="Q175" s="20">
        <v>14.6</v>
      </c>
      <c r="R175" s="20">
        <v>42.4</v>
      </c>
      <c r="S175" s="20">
        <v>150</v>
      </c>
      <c r="T175" s="20">
        <v>91.2</v>
      </c>
      <c r="U175" s="20">
        <v>31.4</v>
      </c>
      <c r="V175" s="20">
        <v>34.4</v>
      </c>
      <c r="W175" s="20">
        <v>12.7</v>
      </c>
    </row>
    <row r="176" spans="1:23" x14ac:dyDescent="0.2">
      <c r="A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" x14ac:dyDescent="0.2">
      <c r="A177" s="20"/>
    </row>
    <row r="178" spans="1:1" x14ac:dyDescent="0.2">
      <c r="A178" s="20"/>
    </row>
    <row r="179" spans="1:1" x14ac:dyDescent="0.2">
      <c r="A179" s="20"/>
    </row>
    <row r="180" spans="1:1" x14ac:dyDescent="0.2">
      <c r="A180" s="20"/>
    </row>
  </sheetData>
  <mergeCells count="2">
    <mergeCell ref="A88:A90"/>
    <mergeCell ref="A109:A1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Narovlyansky</dc:creator>
  <cp:lastModifiedBy>User</cp:lastModifiedBy>
  <dcterms:created xsi:type="dcterms:W3CDTF">2020-01-11T23:07:04Z</dcterms:created>
  <dcterms:modified xsi:type="dcterms:W3CDTF">2020-02-13T12:13:06Z</dcterms:modified>
</cp:coreProperties>
</file>